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lsa\Desktop\"/>
    </mc:Choice>
  </mc:AlternateContent>
  <xr:revisionPtr revIDLastSave="0" documentId="13_ncr:1_{DA4D3257-3CB6-4D74-9F34-1EF214F8DC40}" xr6:coauthVersionLast="47" xr6:coauthVersionMax="47" xr10:uidLastSave="{00000000-0000-0000-0000-000000000000}"/>
  <bookViews>
    <workbookView xWindow="-108" yWindow="-108" windowWidth="23256" windowHeight="13176" tabRatio="850" xr2:uid="{00000000-000D-0000-FFFF-FFFF00000000}"/>
  </bookViews>
  <sheets>
    <sheet name="IDENTIFICAÇÃO" sheetId="1" r:id="rId1"/>
    <sheet name="SÎTUAÇÃO ANTERIOR" sheetId="14" r:id="rId2"/>
    <sheet name="RECONVERSÃO" sheetId="18" r:id="rId3"/>
    <sheet name="RESERVA AGUA" sheetId="19" r:id="rId4"/>
    <sheet name="GARANTIA HÍDRICA" sheetId="22" r:id="rId5"/>
    <sheet name="ASSINATURA" sheetId="13" r:id="rId6"/>
    <sheet name="AJUDA" sheetId="23" r:id="rId7"/>
    <sheet name="TABELA_SECA" sheetId="21" state="hidden" r:id="rId8"/>
  </sheets>
  <externalReferences>
    <externalReference r:id="rId9"/>
  </externalReferences>
  <definedNames>
    <definedName name="_12_07_2023_15_34">ASSINATURA!$AC$18</definedName>
    <definedName name="N2_N69">[1]!Tabela1[#Data]</definedName>
    <definedName name="nome1">Tabela14[#All]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3" l="1"/>
  <c r="R19" i="13"/>
  <c r="C88" i="19" l="1"/>
  <c r="C90" i="19" s="1"/>
  <c r="I8" i="22"/>
  <c r="I9" i="22"/>
  <c r="I10" i="22"/>
  <c r="I11" i="22"/>
  <c r="I7" i="22"/>
  <c r="P18" i="13"/>
  <c r="P15" i="13"/>
  <c r="P17" i="13"/>
  <c r="C89" i="19" l="1"/>
  <c r="C16" i="22"/>
  <c r="C15" i="22"/>
  <c r="AC9" i="13"/>
  <c r="AC10" i="13" s="1"/>
  <c r="AC11" i="13" s="1"/>
  <c r="AC12" i="13" s="1"/>
  <c r="AC13" i="13" s="1"/>
  <c r="AC14" i="13" s="1"/>
  <c r="AC15" i="13" s="1"/>
  <c r="AC16" i="13" s="1"/>
  <c r="AC17" i="13" s="1"/>
  <c r="AC18" i="13" s="1"/>
  <c r="AC19" i="13" s="1"/>
  <c r="AC20" i="13" s="1"/>
  <c r="AC21" i="13" s="1"/>
  <c r="AC22" i="13" s="1"/>
  <c r="AC23" i="13" s="1"/>
  <c r="AC24" i="13" s="1"/>
  <c r="AC25" i="13" s="1"/>
  <c r="AC26" i="13" s="1"/>
  <c r="AC27" i="13" s="1"/>
  <c r="AC28" i="13" s="1"/>
  <c r="AC29" i="13" s="1"/>
  <c r="AC30" i="13" s="1"/>
  <c r="AC31" i="13" s="1"/>
  <c r="AC32" i="13" s="1"/>
  <c r="AC33" i="13" s="1"/>
  <c r="AC34" i="13" s="1"/>
  <c r="AC35" i="13" s="1"/>
  <c r="AC36" i="13" s="1"/>
  <c r="AC37" i="13" s="1"/>
  <c r="AC38" i="13" s="1"/>
  <c r="D18" i="22" l="1"/>
  <c r="Q5" i="13" s="1"/>
  <c r="AD5" i="13" s="1"/>
  <c r="F13" i="14"/>
  <c r="BJ12" i="21" l="1"/>
  <c r="BJ15" i="21"/>
  <c r="BJ16" i="21"/>
  <c r="BJ17" i="21"/>
  <c r="BJ18" i="21"/>
  <c r="BJ22" i="21"/>
  <c r="BF12" i="21"/>
  <c r="BF13" i="21"/>
  <c r="BF14" i="21"/>
  <c r="BF15" i="21"/>
  <c r="BF16" i="21"/>
  <c r="BF17" i="21"/>
  <c r="BF18" i="21"/>
  <c r="BF19" i="21"/>
  <c r="BF20" i="21"/>
  <c r="BF21" i="21"/>
  <c r="BF22" i="21"/>
  <c r="BF23" i="21"/>
  <c r="BF24" i="21"/>
  <c r="BF25" i="21"/>
  <c r="BF26" i="21"/>
  <c r="BF8" i="21"/>
  <c r="BF9" i="21"/>
  <c r="BF10" i="21"/>
  <c r="BF11" i="21"/>
  <c r="BF7" i="21"/>
  <c r="BE23" i="21"/>
  <c r="BJ23" i="21" s="1"/>
  <c r="BE24" i="21"/>
  <c r="BJ24" i="21" s="1"/>
  <c r="BE25" i="21"/>
  <c r="BJ25" i="21" s="1"/>
  <c r="BE26" i="21"/>
  <c r="BJ26" i="21" s="1"/>
  <c r="BE22" i="21"/>
  <c r="BE18" i="21"/>
  <c r="BE19" i="21"/>
  <c r="BJ19" i="21" s="1"/>
  <c r="BE20" i="21"/>
  <c r="BJ20" i="21" s="1"/>
  <c r="BE21" i="21"/>
  <c r="BJ21" i="21" s="1"/>
  <c r="BE17" i="21"/>
  <c r="BE13" i="21"/>
  <c r="BJ13" i="21" s="1"/>
  <c r="BE14" i="21"/>
  <c r="BJ14" i="21" s="1"/>
  <c r="BE15" i="21"/>
  <c r="BE16" i="21"/>
  <c r="BE12" i="21"/>
  <c r="BE11" i="21"/>
  <c r="BE8" i="21"/>
  <c r="BE9" i="21"/>
  <c r="BE10" i="21"/>
  <c r="BE7" i="21"/>
  <c r="BJ11" i="21" l="1"/>
  <c r="E23" i="18" s="1"/>
  <c r="G23" i="18" s="1"/>
  <c r="BJ10" i="21"/>
  <c r="E22" i="18" s="1"/>
  <c r="G22" i="18" s="1"/>
  <c r="BJ9" i="21"/>
  <c r="E21" i="18" s="1"/>
  <c r="G21" i="18" s="1"/>
  <c r="BJ8" i="21"/>
  <c r="BE3" i="21"/>
  <c r="BE4" i="21"/>
  <c r="BE5" i="21"/>
  <c r="BE6" i="21"/>
  <c r="G46" i="18" l="1"/>
  <c r="F57" i="14"/>
  <c r="F46" i="14"/>
  <c r="F35" i="14"/>
  <c r="F24" i="14"/>
  <c r="G57" i="18" l="1"/>
  <c r="G35" i="18"/>
  <c r="BF5" i="21"/>
  <c r="BF6" i="21"/>
  <c r="BF4" i="21"/>
  <c r="BF3" i="21"/>
  <c r="BD4" i="21"/>
  <c r="BD5" i="21" s="1"/>
  <c r="BD6" i="21" s="1"/>
  <c r="BD7" i="21" s="1"/>
  <c r="BD8" i="21" s="1"/>
  <c r="BD9" i="21" s="1"/>
  <c r="BD10" i="21" s="1"/>
  <c r="BD11" i="21" s="1"/>
  <c r="BD12" i="21" s="1"/>
  <c r="BD13" i="21" s="1"/>
  <c r="BD14" i="21" s="1"/>
  <c r="BD15" i="21" s="1"/>
  <c r="BD16" i="21" s="1"/>
  <c r="BD17" i="21" s="1"/>
  <c r="BD18" i="21" s="1"/>
  <c r="BD19" i="21" s="1"/>
  <c r="BD20" i="21" s="1"/>
  <c r="BD21" i="21" s="1"/>
  <c r="BD22" i="21" s="1"/>
  <c r="BD23" i="21" s="1"/>
  <c r="BD24" i="21" s="1"/>
  <c r="BD25" i="21" s="1"/>
  <c r="BD26" i="21" s="1"/>
  <c r="BG2" i="21"/>
  <c r="BG3" i="21" s="1"/>
  <c r="BG4" i="21" s="1"/>
  <c r="BG5" i="21" s="1"/>
  <c r="BG6" i="21" s="1"/>
  <c r="BG7" i="21" s="1"/>
  <c r="BF2" i="21"/>
  <c r="BE2" i="21"/>
  <c r="AZ3" i="21"/>
  <c r="AZ4" i="21" s="1"/>
  <c r="AZ5" i="21" s="1"/>
  <c r="AZ6" i="21" s="1"/>
  <c r="AZ7" i="21" s="1"/>
  <c r="AZ8" i="21" s="1"/>
  <c r="AZ9" i="21" s="1"/>
  <c r="AZ10" i="21" s="1"/>
  <c r="AZ11" i="21" s="1"/>
  <c r="AZ12" i="21" s="1"/>
  <c r="AZ13" i="21" s="1"/>
  <c r="AZ14" i="21" s="1"/>
  <c r="AZ15" i="21" s="1"/>
  <c r="AZ16" i="21" s="1"/>
  <c r="AZ17" i="21" s="1"/>
  <c r="AZ18" i="21" s="1"/>
  <c r="AZ19" i="21" s="1"/>
  <c r="AZ20" i="21" s="1"/>
  <c r="AZ21" i="21" s="1"/>
  <c r="AZ22" i="21" s="1"/>
  <c r="AZ23" i="21" s="1"/>
  <c r="AZ24" i="21" s="1"/>
  <c r="AZ25" i="21" s="1"/>
  <c r="AZ26" i="21" s="1"/>
  <c r="AZ27" i="21" s="1"/>
  <c r="AZ28" i="21" s="1"/>
  <c r="AZ29" i="21" s="1"/>
  <c r="AZ30" i="21" s="1"/>
  <c r="AZ31" i="21" s="1"/>
  <c r="AZ32" i="21" s="1"/>
  <c r="AZ33" i="21" s="1"/>
  <c r="AZ34" i="21" s="1"/>
  <c r="AZ35" i="21" s="1"/>
  <c r="AZ36" i="21" s="1"/>
  <c r="AZ37" i="21" s="1"/>
  <c r="AZ38" i="21" s="1"/>
  <c r="AZ39" i="21" s="1"/>
  <c r="AZ40" i="21" s="1"/>
  <c r="AZ41" i="21" s="1"/>
  <c r="AZ42" i="21" s="1"/>
  <c r="AZ43" i="21" s="1"/>
  <c r="AZ44" i="21" s="1"/>
  <c r="AZ45" i="21" s="1"/>
  <c r="AZ46" i="21" s="1"/>
  <c r="AZ47" i="21" s="1"/>
  <c r="AZ48" i="21" s="1"/>
  <c r="AZ49" i="21" s="1"/>
  <c r="AZ50" i="21" s="1"/>
  <c r="BH2" i="21" l="1"/>
  <c r="BI2" i="21" s="1"/>
  <c r="BJ2" i="21" s="1"/>
  <c r="E8" i="18" s="1"/>
  <c r="G8" i="18" s="1"/>
  <c r="BG8" i="21"/>
  <c r="BH7" i="21"/>
  <c r="BI7" i="21" s="1"/>
  <c r="BJ7" i="21" s="1"/>
  <c r="E19" i="18" s="1"/>
  <c r="G19" i="18" s="1"/>
  <c r="G24" i="18" s="1"/>
  <c r="BH5" i="21"/>
  <c r="BI5" i="21" s="1"/>
  <c r="BJ5" i="21" s="1"/>
  <c r="E11" i="18" s="1"/>
  <c r="G11" i="18" s="1"/>
  <c r="BH3" i="21"/>
  <c r="BI3" i="21" s="1"/>
  <c r="BJ3" i="21" s="1"/>
  <c r="E9" i="18" s="1"/>
  <c r="G9" i="18" s="1"/>
  <c r="BH4" i="21"/>
  <c r="BI4" i="21" s="1"/>
  <c r="BJ4" i="21" s="1"/>
  <c r="E10" i="18" s="1"/>
  <c r="G10" i="18" s="1"/>
  <c r="BH6" i="21"/>
  <c r="BI6" i="21" s="1"/>
  <c r="BJ6" i="21" s="1"/>
  <c r="E12" i="18" s="1"/>
  <c r="G12" i="18" s="1"/>
  <c r="F2" i="18"/>
  <c r="F2" i="14"/>
  <c r="I2" i="14"/>
  <c r="BG9" i="21" l="1"/>
  <c r="BH8" i="21"/>
  <c r="BI8" i="21" s="1"/>
  <c r="G13" i="18"/>
  <c r="J2" i="18" s="1"/>
  <c r="Q4" i="13" s="1"/>
  <c r="AD4" i="13" s="1"/>
  <c r="AD6" i="13" s="1"/>
  <c r="N9" i="13" s="1"/>
  <c r="BG10" i="21" l="1"/>
  <c r="BH9" i="21"/>
  <c r="BI9" i="21" s="1"/>
  <c r="D15" i="18"/>
  <c r="C81" i="19" s="1"/>
  <c r="D4" i="18"/>
  <c r="BG11" i="21" l="1"/>
  <c r="BH10" i="21"/>
  <c r="BI10" i="21" s="1"/>
  <c r="BG12" i="21" l="1"/>
  <c r="BH11" i="21"/>
  <c r="BI11" i="21" s="1"/>
  <c r="E105" i="19"/>
  <c r="E98" i="19"/>
  <c r="E91" i="19"/>
  <c r="E84" i="19"/>
  <c r="E77" i="19"/>
  <c r="C102" i="19"/>
  <c r="C104" i="19" s="1"/>
  <c r="C95" i="19"/>
  <c r="C97" i="19" s="1"/>
  <c r="C83" i="19"/>
  <c r="C74" i="19"/>
  <c r="C75" i="19" s="1"/>
  <c r="BG13" i="21" l="1"/>
  <c r="BH12" i="21"/>
  <c r="BI12" i="21" s="1"/>
  <c r="C82" i="19"/>
  <c r="C103" i="19"/>
  <c r="C96" i="19"/>
  <c r="C76" i="19"/>
  <c r="BG14" i="21" l="1"/>
  <c r="BH13" i="21"/>
  <c r="BI13" i="21" s="1"/>
  <c r="BG15" i="21" l="1"/>
  <c r="BH14" i="21"/>
  <c r="BI14" i="21" s="1"/>
  <c r="BG16" i="21" l="1"/>
  <c r="BH15" i="21"/>
  <c r="BI15" i="21" s="1"/>
  <c r="BG17" i="21" l="1"/>
  <c r="BH16" i="21"/>
  <c r="BI16" i="21" s="1"/>
  <c r="BG18" i="21" l="1"/>
  <c r="BH17" i="21"/>
  <c r="BI17" i="21" s="1"/>
  <c r="BG19" i="21" l="1"/>
  <c r="BH18" i="21"/>
  <c r="BI18" i="21" s="1"/>
  <c r="BG20" i="21" l="1"/>
  <c r="BH19" i="21"/>
  <c r="BI19" i="21" s="1"/>
  <c r="BG21" i="21" l="1"/>
  <c r="BH20" i="21"/>
  <c r="BI20" i="21" s="1"/>
  <c r="BG22" i="21" l="1"/>
  <c r="BH21" i="21"/>
  <c r="BI21" i="21" s="1"/>
  <c r="BG23" i="21" l="1"/>
  <c r="BH22" i="21"/>
  <c r="BI22" i="21" s="1"/>
  <c r="BG24" i="21" l="1"/>
  <c r="BH23" i="21"/>
  <c r="BI23" i="21" s="1"/>
  <c r="BG25" i="21" l="1"/>
  <c r="BH24" i="21"/>
  <c r="BI24" i="21" s="1"/>
  <c r="BG26" i="21" l="1"/>
  <c r="BH26" i="21" s="1"/>
  <c r="BI26" i="21" s="1"/>
  <c r="BH25" i="21"/>
  <c r="BI25" i="21" s="1"/>
</calcChain>
</file>

<file path=xl/sharedStrings.xml><?xml version="1.0" encoding="utf-8"?>
<sst xmlns="http://schemas.openxmlformats.org/spreadsheetml/2006/main" count="1640" uniqueCount="348">
  <si>
    <t>Espaço reservado aos serviços</t>
  </si>
  <si>
    <t>Fornecimento de água a título precário a culturas permanentes nos Aproveitamentos Hidroagrícolas</t>
  </si>
  <si>
    <t xml:space="preserve">3. Identificação do Agricultor, Titular da Exploração </t>
  </si>
  <si>
    <t>1. Identificação do Requerente / Associação de Regantes</t>
  </si>
  <si>
    <t>2. Identificação do Responsável Técnico pelo Preenchimento do Requerimento</t>
  </si>
  <si>
    <t>Ano</t>
  </si>
  <si>
    <t>TIPO DE REGA</t>
  </si>
  <si>
    <t>VOLUMES CONSUMIDOS NA CAMPANHA DE REGA (m3)</t>
  </si>
  <si>
    <t>SUB AREA 1</t>
  </si>
  <si>
    <t>SUB AREA 2</t>
  </si>
  <si>
    <t>SUB AREA 3</t>
  </si>
  <si>
    <t>SUB AREA 4</t>
  </si>
  <si>
    <t>SUB AREA 5</t>
  </si>
  <si>
    <t>DESIGNAÇÃO:</t>
  </si>
  <si>
    <t>SITUAÇÃO ANTERIOR (ANO: 2022)</t>
  </si>
  <si>
    <t>VOLUMES A CONSUMIR NA CAMPANHA DE REGA (m3)</t>
  </si>
  <si>
    <t>SITUAÇÃO RECONVERTIDA (ANO: 2023)</t>
  </si>
  <si>
    <t>Origem de Água 1</t>
  </si>
  <si>
    <t>Origem de Água 2</t>
  </si>
  <si>
    <t>Origem de Água 3</t>
  </si>
  <si>
    <t>Vol. Cons. (m3)</t>
  </si>
  <si>
    <t xml:space="preserve">Vol. Cons. (m3) </t>
  </si>
  <si>
    <t>Origem de Água 4</t>
  </si>
  <si>
    <t>Origem de Água 5</t>
  </si>
  <si>
    <t>Total Área Beneficiada (1)</t>
  </si>
  <si>
    <t>Total Area Precários (2)</t>
  </si>
  <si>
    <t>Sub Area a Reconverter</t>
  </si>
  <si>
    <t>Origem de Água Utilizada</t>
  </si>
  <si>
    <t>% uso desta origem</t>
  </si>
  <si>
    <t>Designação</t>
  </si>
  <si>
    <t>I. Consumos de água no perímetro (área beneficiada) nos últimos cinco anos (m3);</t>
  </si>
  <si>
    <t>II. Reservas hídricas anuais úteis no Aproveitamento Hidroagrícola/bloco, nos últimos cinco anos (hm3).</t>
  </si>
  <si>
    <t>II. Correspondência  entre Origens de Água e Areas a Reconverter</t>
  </si>
  <si>
    <t>Total</t>
  </si>
  <si>
    <t>Gestor</t>
  </si>
  <si>
    <t>Aspersão</t>
  </si>
  <si>
    <t>Pivot</t>
  </si>
  <si>
    <t>Micro-Aspersão</t>
  </si>
  <si>
    <t>Gota-a-Gota</t>
  </si>
  <si>
    <t>Subterrânea</t>
  </si>
  <si>
    <t>Canhão</t>
  </si>
  <si>
    <t>Culturas</t>
  </si>
  <si>
    <t xml:space="preserve">Abacate </t>
  </si>
  <si>
    <t>Abóboras e aboborinhas</t>
  </si>
  <si>
    <t>Agrião</t>
  </si>
  <si>
    <t>Alfarrobeira</t>
  </si>
  <si>
    <t>Algodão</t>
  </si>
  <si>
    <t>Alho</t>
  </si>
  <si>
    <t>Alho-francês</t>
  </si>
  <si>
    <t>Ameixa</t>
  </si>
  <si>
    <t>Amendoeira (FAO)</t>
  </si>
  <si>
    <t>Amendoeira (Girona)</t>
  </si>
  <si>
    <t>Amendoim</t>
  </si>
  <si>
    <t>Ananás</t>
  </si>
  <si>
    <t>Anona</t>
  </si>
  <si>
    <t>Araça</t>
  </si>
  <si>
    <t xml:space="preserve">Aromaticas </t>
  </si>
  <si>
    <t>Aveia</t>
  </si>
  <si>
    <t>Avelã</t>
  </si>
  <si>
    <t>Azevém</t>
  </si>
  <si>
    <t>Bambu</t>
  </si>
  <si>
    <t>Banana</t>
  </si>
  <si>
    <t>Batata</t>
  </si>
  <si>
    <t>Batata Doce</t>
  </si>
  <si>
    <t>Beringela</t>
  </si>
  <si>
    <t>Bersim</t>
  </si>
  <si>
    <t>Beterraba</t>
  </si>
  <si>
    <t>Cana de Açucar</t>
  </si>
  <si>
    <t>Cânhamo</t>
  </si>
  <si>
    <t>Cartamo</t>
  </si>
  <si>
    <t>Castanha</t>
  </si>
  <si>
    <t>Cebola fresca</t>
  </si>
  <si>
    <t>Cebola seca</t>
  </si>
  <si>
    <t>Cenoura</t>
  </si>
  <si>
    <t>Cevada</t>
  </si>
  <si>
    <t>Chá</t>
  </si>
  <si>
    <t>Chicharo</t>
  </si>
  <si>
    <t>Chuchu</t>
  </si>
  <si>
    <t>Colza</t>
  </si>
  <si>
    <t>Couve-flor</t>
  </si>
  <si>
    <t>Cruciferas Set. (Brocolos, Repolho, Couve Galega, Couve de Bruxelas)</t>
  </si>
  <si>
    <t>Cruciferas Março (Brocolos, Repolho, Couve Galega, Couve de Bruxelas)</t>
  </si>
  <si>
    <t>Curcubitaceas (Pepino, abobora)</t>
  </si>
  <si>
    <t>Curgete</t>
  </si>
  <si>
    <t>Damasco</t>
  </si>
  <si>
    <t>Diospireiro</t>
  </si>
  <si>
    <t>Ervilha</t>
  </si>
  <si>
    <t>Ervilhaca</t>
  </si>
  <si>
    <t>Espargo</t>
  </si>
  <si>
    <t>Espinafre, Nabiça</t>
  </si>
  <si>
    <t>Fava</t>
  </si>
  <si>
    <t>Feijão Seco</t>
  </si>
  <si>
    <t>Feijão Verde</t>
  </si>
  <si>
    <t>Figo da India</t>
  </si>
  <si>
    <t>Figueira</t>
  </si>
  <si>
    <t>Flores</t>
  </si>
  <si>
    <t>Ginja</t>
  </si>
  <si>
    <t>Girassol</t>
  </si>
  <si>
    <t>Goji</t>
  </si>
  <si>
    <t>Grão-de-Bico</t>
  </si>
  <si>
    <t>Groselha</t>
  </si>
  <si>
    <t>Inhame</t>
  </si>
  <si>
    <t>Kiwi</t>
  </si>
  <si>
    <t xml:space="preserve">Laranja  </t>
  </si>
  <si>
    <t>Lentilha</t>
  </si>
  <si>
    <t xml:space="preserve">Limão </t>
  </si>
  <si>
    <t>Linho</t>
  </si>
  <si>
    <t>Lupulo</t>
  </si>
  <si>
    <t>Luzerna</t>
  </si>
  <si>
    <t>Maçã</t>
  </si>
  <si>
    <t>Maracujá</t>
  </si>
  <si>
    <t>Marmelo</t>
  </si>
  <si>
    <t>Medronho</t>
  </si>
  <si>
    <t>Melancia</t>
  </si>
  <si>
    <t>Melão</t>
  </si>
  <si>
    <t>Meloa</t>
  </si>
  <si>
    <t>Milho Forragem</t>
  </si>
  <si>
    <t>Milho Grão</t>
  </si>
  <si>
    <t>Morango</t>
  </si>
  <si>
    <t>Nabo/Rabano/Rabanete</t>
  </si>
  <si>
    <t>Nêspera</t>
  </si>
  <si>
    <t>Nogueira</t>
  </si>
  <si>
    <t>Olival Tradicional  (10*10) (Dméd=5m)</t>
  </si>
  <si>
    <t>Olival Intensivo  (7*5) (Dméd=4m)</t>
  </si>
  <si>
    <t>Olival Sebe (4*1,35) (Dméd=1,75m)</t>
  </si>
  <si>
    <t>Pepino</t>
  </si>
  <si>
    <t>Pequenos frutos (mirtilos)</t>
  </si>
  <si>
    <t>Pera</t>
  </si>
  <si>
    <t>Pêssego</t>
  </si>
  <si>
    <t>Physalis</t>
  </si>
  <si>
    <t>Pimento</t>
  </si>
  <si>
    <t>Pistácios</t>
  </si>
  <si>
    <t>Pitaia</t>
  </si>
  <si>
    <t>Pomóideas</t>
  </si>
  <si>
    <t>Prado Temporario</t>
  </si>
  <si>
    <t>Prunoideas</t>
  </si>
  <si>
    <t>Relva</t>
  </si>
  <si>
    <t>Romã</t>
  </si>
  <si>
    <t>Rutabaga</t>
  </si>
  <si>
    <t>Sabugueiro (baga)</t>
  </si>
  <si>
    <t>Serradela</t>
  </si>
  <si>
    <t>Soja</t>
  </si>
  <si>
    <t>Sorgo</t>
  </si>
  <si>
    <t>Tabaco</t>
  </si>
  <si>
    <t xml:space="preserve">Tangera </t>
  </si>
  <si>
    <t xml:space="preserve">Tangerina </t>
  </si>
  <si>
    <t>Tomate</t>
  </si>
  <si>
    <t>Tremocilha</t>
  </si>
  <si>
    <t xml:space="preserve">Trevo </t>
  </si>
  <si>
    <t>Trigo</t>
  </si>
  <si>
    <t>Triticale</t>
  </si>
  <si>
    <t>Vinha p/ mesa</t>
  </si>
  <si>
    <t>Vinha p/ vinho</t>
  </si>
  <si>
    <t>Outra</t>
  </si>
  <si>
    <t>ÁREA UTILIZADA (ha)</t>
  </si>
  <si>
    <t>DOTAÇÃO (m3/ha.ano)</t>
  </si>
  <si>
    <t>(1+2)</t>
  </si>
  <si>
    <t>Vol. Total consumido (m3)</t>
  </si>
  <si>
    <t>Rua das Flores, 1, Vila de Baixo</t>
  </si>
  <si>
    <t>9999 - 999 Vila de Baixo</t>
  </si>
  <si>
    <t xml:space="preserve">Nome: </t>
  </si>
  <si>
    <t>Endereço:</t>
  </si>
  <si>
    <t xml:space="preserve">Nome/Designação: </t>
  </si>
  <si>
    <t>NIF:</t>
  </si>
  <si>
    <t>Cód. Postal:</t>
  </si>
  <si>
    <t xml:space="preserve">Cód. Postal: </t>
  </si>
  <si>
    <t>Telef.:</t>
  </si>
  <si>
    <t>Fax:</t>
  </si>
  <si>
    <t xml:space="preserve">      Fax:</t>
  </si>
  <si>
    <t>E-mail:</t>
  </si>
  <si>
    <t xml:space="preserve">       E-mail:</t>
  </si>
  <si>
    <t>Morada/Sede Social:</t>
  </si>
  <si>
    <t xml:space="preserve">Qualidade do Requerente: </t>
  </si>
  <si>
    <t>Telefone:</t>
  </si>
  <si>
    <t>Nome:</t>
  </si>
  <si>
    <t>Ana Maria Oliveira</t>
  </si>
  <si>
    <t>Travessa da Horta, 2</t>
  </si>
  <si>
    <t xml:space="preserve">Data: </t>
  </si>
  <si>
    <t xml:space="preserve"> Entrada Nº:</t>
  </si>
  <si>
    <t>Terreno 2</t>
  </si>
  <si>
    <t>Terreno 1</t>
  </si>
  <si>
    <t>Aromaticas (Kcmédio= 0,85)</t>
  </si>
  <si>
    <t>Citrinos solo nu (20% cob.)</t>
  </si>
  <si>
    <t>Citrinos solo nu (50% cob.)</t>
  </si>
  <si>
    <t>Citrinos solo nu (70% cob.)</t>
  </si>
  <si>
    <t>Morango (15-Fev)</t>
  </si>
  <si>
    <t>Morango 15-Set</t>
  </si>
  <si>
    <t>Olival Sebe (4*1,35) (Dméd=2m)</t>
  </si>
  <si>
    <t>Papoila</t>
  </si>
  <si>
    <t>PARTIDA</t>
  </si>
  <si>
    <t>CHEGADA</t>
  </si>
  <si>
    <t>rega</t>
  </si>
  <si>
    <t>REGA</t>
  </si>
  <si>
    <t>Sidónio Cardoso da Silva</t>
  </si>
  <si>
    <t>total</t>
  </si>
  <si>
    <t>VOLUME TOTAL (m3)</t>
  </si>
  <si>
    <t>CONSUMIDO</t>
  </si>
  <si>
    <t>Zona:</t>
  </si>
  <si>
    <t xml:space="preserve">Autorização para Reconversão Cultural </t>
  </si>
  <si>
    <t>zona</t>
  </si>
  <si>
    <t>4. Localização das Área Agrícola (Uso Eficiente da Água)</t>
  </si>
  <si>
    <t>ZONA (USO EFICIENTE DE ÁGUA)</t>
  </si>
  <si>
    <t>Volume total máximo registado (hm3)</t>
  </si>
  <si>
    <t xml:space="preserve">Volume útil máximo registado (hm3) </t>
  </si>
  <si>
    <t>1Aspersão</t>
  </si>
  <si>
    <t>1Canhão</t>
  </si>
  <si>
    <t>1Pivot</t>
  </si>
  <si>
    <t>1Micro-Asp</t>
  </si>
  <si>
    <t>1Gota-a-Gota</t>
  </si>
  <si>
    <t>1Subterranea</t>
  </si>
  <si>
    <t>2Aspersão</t>
  </si>
  <si>
    <t>2Canhão</t>
  </si>
  <si>
    <t>2Pivot</t>
  </si>
  <si>
    <t>2Micro-Asp</t>
  </si>
  <si>
    <t>2Gota-a-Gota</t>
  </si>
  <si>
    <t>2Subterranea</t>
  </si>
  <si>
    <t>3Aspersão</t>
  </si>
  <si>
    <t>3Canhão</t>
  </si>
  <si>
    <t>3Pivot</t>
  </si>
  <si>
    <t>3Micro-Asp</t>
  </si>
  <si>
    <t>3Gota-a-Gota</t>
  </si>
  <si>
    <t>3Subterranea</t>
  </si>
  <si>
    <t>4Aspersão</t>
  </si>
  <si>
    <t>4Canhão</t>
  </si>
  <si>
    <t>4Pivot</t>
  </si>
  <si>
    <t>4Micro-Asp</t>
  </si>
  <si>
    <t>4Gota-a-Gota</t>
  </si>
  <si>
    <t>4Subterranea</t>
  </si>
  <si>
    <t>5Aspersão</t>
  </si>
  <si>
    <t>5Canhão</t>
  </si>
  <si>
    <t>5Pivot</t>
  </si>
  <si>
    <t>5Micro-Asp</t>
  </si>
  <si>
    <t>5Gota-a-Gota</t>
  </si>
  <si>
    <t>5Subterranea</t>
  </si>
  <si>
    <t>6Aspersão</t>
  </si>
  <si>
    <t>6Canhão</t>
  </si>
  <si>
    <t>6Pivot</t>
  </si>
  <si>
    <t>6Micro-Asp</t>
  </si>
  <si>
    <t>6Gota-a-Gota</t>
  </si>
  <si>
    <t>6Subterranea</t>
  </si>
  <si>
    <t>7Aspersão</t>
  </si>
  <si>
    <t>7Canhão</t>
  </si>
  <si>
    <t>7Pivot</t>
  </si>
  <si>
    <t>7Micro-Asp</t>
  </si>
  <si>
    <t>7Gota-a-Gota</t>
  </si>
  <si>
    <t>7Subterranea</t>
  </si>
  <si>
    <t>--</t>
  </si>
  <si>
    <t>Alface/Rucula</t>
  </si>
  <si>
    <t>Amendoeira</t>
  </si>
  <si>
    <t>Cevada/Centeio</t>
  </si>
  <si>
    <t>Fava/Tremoço</t>
  </si>
  <si>
    <t>Olival Conserva</t>
  </si>
  <si>
    <t>Pequenos frutos (mirtilo/amora/framboesa)</t>
  </si>
  <si>
    <t>Range I^nicio</t>
  </si>
  <si>
    <t>Renge Fim</t>
  </si>
  <si>
    <t>A1</t>
  </si>
  <si>
    <t>AW69</t>
  </si>
  <si>
    <t>nome1</t>
  </si>
  <si>
    <t>nome</t>
  </si>
  <si>
    <t>regiao</t>
  </si>
  <si>
    <t>Comb</t>
  </si>
  <si>
    <t>Nºarray</t>
  </si>
  <si>
    <t>DOTAÇÃO</t>
  </si>
  <si>
    <t xml:space="preserve">Cultura </t>
  </si>
  <si>
    <t>1Subterrânea</t>
  </si>
  <si>
    <t>2Subterrânea</t>
  </si>
  <si>
    <t>3Subterrânea</t>
  </si>
  <si>
    <t>4Subterrânea</t>
  </si>
  <si>
    <t>5Subterrânea</t>
  </si>
  <si>
    <t>6Subterrânea</t>
  </si>
  <si>
    <t>7Subterrânea</t>
  </si>
  <si>
    <t>1Micro-Aspersão</t>
  </si>
  <si>
    <t>2Micro-Aspersão</t>
  </si>
  <si>
    <t>3Micro-Aspersão</t>
  </si>
  <si>
    <t>4Micro-Aspersão</t>
  </si>
  <si>
    <t>5Micro-Aspersão</t>
  </si>
  <si>
    <t>6Micro-Aspersão</t>
  </si>
  <si>
    <t>7Micro-Aspersão</t>
  </si>
  <si>
    <t>CULTURAS USADAS</t>
  </si>
  <si>
    <t>CULTURAS A PROPOR</t>
  </si>
  <si>
    <t>ÁREA A UTILIZAR (ha)</t>
  </si>
  <si>
    <t>Data: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</si>
  <si>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</si>
  <si>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</si>
  <si>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</si>
  <si>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</si>
  <si>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</si>
  <si>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</si>
  <si>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</si>
  <si>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</si>
  <si>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</si>
  <si>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</si>
  <si>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</si>
  <si>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</si>
  <si>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(Ano)</t>
  </si>
  <si>
    <t>(Mês)</t>
  </si>
  <si>
    <t xml:space="preserve"> (Dia)</t>
  </si>
  <si>
    <t>0Aspersão</t>
  </si>
  <si>
    <t>0Canhão</t>
  </si>
  <si>
    <t>0Pivot</t>
  </si>
  <si>
    <t>0Micro-Asp</t>
  </si>
  <si>
    <t>0Gota-a-Gota</t>
  </si>
  <si>
    <t>0Subterranea</t>
  </si>
  <si>
    <t>0Micro-Aspersão</t>
  </si>
  <si>
    <t>0Subterrânea</t>
  </si>
  <si>
    <t>Nº Processo:</t>
  </si>
  <si>
    <t>Associação de Regantes de Vila de Baixo</t>
  </si>
  <si>
    <t>arvb@arr.pt</t>
  </si>
  <si>
    <t>scs@arvb.pt</t>
  </si>
  <si>
    <t>ana.oliv@yahhoo.org</t>
  </si>
  <si>
    <t>Barragem A</t>
  </si>
  <si>
    <t>Açude B</t>
  </si>
  <si>
    <t>1.97</t>
  </si>
  <si>
    <t>0.97</t>
  </si>
  <si>
    <t>1.55</t>
  </si>
  <si>
    <t>0.55</t>
  </si>
  <si>
    <t>2.52</t>
  </si>
  <si>
    <t>1.52</t>
  </si>
  <si>
    <t>2.15</t>
  </si>
  <si>
    <t>1.15</t>
  </si>
  <si>
    <t>3.00</t>
  </si>
  <si>
    <t>2.00</t>
  </si>
  <si>
    <t>0.50</t>
  </si>
  <si>
    <t>0.30</t>
  </si>
  <si>
    <t>0.35</t>
  </si>
  <si>
    <t>0.15</t>
  </si>
  <si>
    <t>0.75</t>
  </si>
  <si>
    <t>0.70</t>
  </si>
  <si>
    <t>0.90</t>
  </si>
  <si>
    <t xml:space="preserve">Origem água 1 </t>
  </si>
  <si>
    <t>Origem água 2</t>
  </si>
  <si>
    <t>m3</t>
  </si>
  <si>
    <t>Volume útil máximo registado (m3)</t>
  </si>
  <si>
    <t>Origem água 3</t>
  </si>
  <si>
    <t>Origem água 4</t>
  </si>
  <si>
    <t>Origem água 5</t>
  </si>
  <si>
    <t>Garantia Hídrica</t>
  </si>
  <si>
    <t>GARANTIA HÍDRICA NOS ULTIMOS 5 ANOS</t>
  </si>
  <si>
    <t xml:space="preserve">Anos com Défice </t>
  </si>
  <si>
    <t>Anos com Superávit</t>
  </si>
  <si>
    <t>O balanço hídrico anual é determinado pela diferença entre o volume consumido e os volumes de melhor armazenamento registados nas origens de água</t>
  </si>
  <si>
    <t>Balanço</t>
  </si>
  <si>
    <t>(m3)</t>
  </si>
  <si>
    <t>POUPANÇA DE ÁGUA (m3)</t>
  </si>
  <si>
    <t>GARANTIA HÌDRICA</t>
  </si>
  <si>
    <t>INDICADORES</t>
  </si>
  <si>
    <t>AJUDA:</t>
  </si>
  <si>
    <t>Sim, desejo assinar, datar e enviar o formulário à DGADR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</si>
</sst>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\ h:mm;@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7"/>
      <name val="Tahoma"/>
      <family val="2"/>
    </font>
    <font>
      <sz val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Carlito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rlito"/>
      <family val="2"/>
    </font>
    <font>
      <sz val="11"/>
      <color theme="4" tint="-0.249977111117893"/>
      <name val="Carlito"/>
      <family val="2"/>
    </font>
    <font>
      <b/>
      <sz val="11"/>
      <color rgb="FF000000"/>
      <name val="Carlito"/>
      <family val="2"/>
    </font>
    <font>
      <sz val="10"/>
      <color theme="0"/>
      <name val="Arial"/>
      <family val="2"/>
    </font>
    <font>
      <sz val="10"/>
      <color theme="4" tint="-0.249977111117893"/>
      <name val="Tahoma"/>
      <family val="2"/>
    </font>
    <font>
      <sz val="10"/>
      <color theme="0"/>
      <name val="Tahoma"/>
      <family val="2"/>
    </font>
    <font>
      <b/>
      <sz val="12"/>
      <color theme="4" tint="-0.249977111117893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6100"/>
      <name val="Calibri"/>
      <family val="2"/>
      <scheme val="minor"/>
    </font>
    <font>
      <b/>
      <sz val="9"/>
      <color rgb="FF9C0006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</font>
    <font>
      <b/>
      <sz val="12"/>
      <color indexed="17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4"/>
      <name val="Arial"/>
      <family val="2"/>
    </font>
    <font>
      <b/>
      <sz val="11"/>
      <color theme="4" tint="-0.249977111117893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9.5"/>
      <color indexed="12"/>
      <name val="Arial"/>
      <family val="2"/>
    </font>
    <font>
      <sz val="12"/>
      <color theme="4" tint="-0.249977111117893"/>
      <name val="Tahoma"/>
      <family val="2"/>
    </font>
    <font>
      <sz val="12"/>
      <color indexed="17"/>
      <name val="Tahoma"/>
      <family val="2"/>
    </font>
    <font>
      <b/>
      <sz val="12"/>
      <color theme="4" tint="-0.249977111117893"/>
      <name val="Tahoma"/>
      <family val="2"/>
    </font>
    <font>
      <sz val="11"/>
      <color theme="4" tint="-0.249977111117893"/>
      <name val="Tahoma"/>
      <family val="2"/>
    </font>
    <font>
      <b/>
      <sz val="11"/>
      <color theme="4" tint="-0.249977111117893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u/>
      <sz val="11"/>
      <name val="Tahoma"/>
      <family val="2"/>
    </font>
    <font>
      <b/>
      <sz val="11"/>
      <color indexed="17"/>
      <name val="Tahoma"/>
      <family val="2"/>
    </font>
    <font>
      <sz val="12"/>
      <name val="Tahoma"/>
      <family val="2"/>
    </font>
    <font>
      <sz val="10"/>
      <color rgb="FF9C5700"/>
      <name val="Tahoma"/>
      <family val="2"/>
    </font>
    <font>
      <b/>
      <sz val="11"/>
      <color theme="5" tint="-0.249977111117893"/>
      <name val="Tahoma"/>
      <family val="2"/>
    </font>
    <font>
      <sz val="11"/>
      <color theme="5" tint="-0.249977111117893"/>
      <name val="Tahoma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b/>
      <sz val="12"/>
      <name val="Tahoma"/>
      <family val="2"/>
    </font>
    <font>
      <b/>
      <sz val="12"/>
      <color theme="2" tint="-0.89999084444715716"/>
      <name val="Arial"/>
      <family val="2"/>
    </font>
    <font>
      <b/>
      <sz val="16"/>
      <color rgb="FF006100"/>
      <name val="Calibri"/>
      <family val="2"/>
      <scheme val="minor"/>
    </font>
    <font>
      <b/>
      <sz val="10"/>
      <color theme="2" tint="-0.89999084444715716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Arial"/>
      <family val="2"/>
    </font>
    <font>
      <b/>
      <u/>
      <sz val="12"/>
      <color theme="2" tint="-0.89999084444715716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indexed="57"/>
      </right>
      <top style="thin">
        <color theme="9"/>
      </top>
      <bottom/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 style="medium">
        <color auto="1"/>
      </bottom>
      <diagonal/>
    </border>
    <border>
      <left style="thin">
        <color theme="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0" applyNumberFormat="0" applyAlignment="0" applyProtection="0"/>
    <xf numFmtId="0" fontId="24" fillId="0" borderId="0" applyNumberFormat="0" applyFill="0" applyBorder="0" applyAlignment="0" applyProtection="0"/>
    <xf numFmtId="0" fontId="1" fillId="0" borderId="0"/>
    <xf numFmtId="9" fontId="60" fillId="0" borderId="0" applyFont="0" applyFill="0" applyBorder="0" applyAlignment="0" applyProtection="0"/>
  </cellStyleXfs>
  <cellXfs count="276">
    <xf numFmtId="0" fontId="0" fillId="0" borderId="0" xfId="0"/>
    <xf numFmtId="0" fontId="4" fillId="2" borderId="0" xfId="0" applyFont="1" applyFill="1"/>
    <xf numFmtId="0" fontId="30" fillId="11" borderId="0" xfId="6" applyFont="1" applyFill="1"/>
    <xf numFmtId="3" fontId="31" fillId="5" borderId="44" xfId="1" applyNumberFormat="1" applyFont="1" applyBorder="1" applyAlignment="1">
      <alignment horizontal="center"/>
    </xf>
    <xf numFmtId="3" fontId="32" fillId="6" borderId="44" xfId="2" applyNumberFormat="1" applyFont="1" applyBorder="1" applyAlignment="1">
      <alignment horizontal="center"/>
    </xf>
    <xf numFmtId="3" fontId="32" fillId="6" borderId="45" xfId="2" applyNumberFormat="1" applyFont="1" applyBorder="1" applyAlignment="1">
      <alignment horizontal="center"/>
    </xf>
    <xf numFmtId="3" fontId="19" fillId="5" borderId="46" xfId="1" applyNumberFormat="1" applyBorder="1" applyAlignment="1">
      <alignment horizontal="center"/>
    </xf>
    <xf numFmtId="3" fontId="32" fillId="6" borderId="46" xfId="2" applyNumberFormat="1" applyFont="1" applyBorder="1" applyAlignment="1">
      <alignment horizontal="center"/>
    </xf>
    <xf numFmtId="0" fontId="30" fillId="0" borderId="0" xfId="6" applyFont="1"/>
    <xf numFmtId="0" fontId="26" fillId="0" borderId="47" xfId="6" applyFont="1" applyBorder="1"/>
    <xf numFmtId="3" fontId="33" fillId="0" borderId="44" xfId="6" applyNumberFormat="1" applyFont="1" applyBorder="1" applyAlignment="1">
      <alignment horizontal="right"/>
    </xf>
    <xf numFmtId="3" fontId="33" fillId="0" borderId="45" xfId="6" applyNumberFormat="1" applyFont="1" applyBorder="1" applyAlignment="1">
      <alignment horizontal="right"/>
    </xf>
    <xf numFmtId="0" fontId="1" fillId="0" borderId="0" xfId="6"/>
    <xf numFmtId="0" fontId="26" fillId="0" borderId="48" xfId="6" applyFont="1" applyBorder="1"/>
    <xf numFmtId="3" fontId="34" fillId="0" borderId="29" xfId="6" applyNumberFormat="1" applyFont="1" applyBorder="1"/>
    <xf numFmtId="3" fontId="34" fillId="0" borderId="49" xfId="6" applyNumberFormat="1" applyFont="1" applyBorder="1"/>
    <xf numFmtId="3" fontId="33" fillId="0" borderId="29" xfId="6" applyNumberFormat="1" applyFont="1" applyBorder="1" applyAlignment="1">
      <alignment horizontal="right"/>
    </xf>
    <xf numFmtId="3" fontId="35" fillId="0" borderId="44" xfId="3" applyNumberFormat="1" applyFont="1" applyFill="1" applyBorder="1" applyAlignment="1">
      <alignment horizontal="right"/>
    </xf>
    <xf numFmtId="3" fontId="33" fillId="0" borderId="44" xfId="3" applyNumberFormat="1" applyFont="1" applyFill="1" applyBorder="1" applyAlignment="1">
      <alignment horizontal="right"/>
    </xf>
    <xf numFmtId="0" fontId="26" fillId="0" borderId="48" xfId="6" applyFont="1" applyBorder="1" applyAlignment="1">
      <alignment wrapText="1"/>
    </xf>
    <xf numFmtId="0" fontId="26" fillId="0" borderId="35" xfId="6" applyFont="1" applyBorder="1"/>
    <xf numFmtId="3" fontId="33" fillId="0" borderId="46" xfId="6" applyNumberFormat="1" applyFont="1" applyBorder="1" applyAlignment="1">
      <alignment horizontal="right"/>
    </xf>
    <xf numFmtId="3" fontId="33" fillId="0" borderId="50" xfId="6" applyNumberFormat="1" applyFont="1" applyBorder="1" applyAlignment="1">
      <alignment horizontal="right"/>
    </xf>
    <xf numFmtId="3" fontId="1" fillId="0" borderId="0" xfId="6" applyNumberFormat="1"/>
    <xf numFmtId="3" fontId="31" fillId="5" borderId="29" xfId="1" applyNumberFormat="1" applyFont="1" applyBorder="1" applyAlignment="1">
      <alignment horizontal="center"/>
    </xf>
    <xf numFmtId="3" fontId="32" fillId="6" borderId="29" xfId="2" applyNumberFormat="1" applyFont="1" applyBorder="1" applyAlignment="1">
      <alignment horizontal="center"/>
    </xf>
    <xf numFmtId="3" fontId="32" fillId="6" borderId="49" xfId="2" applyNumberFormat="1" applyFont="1" applyBorder="1" applyAlignment="1">
      <alignment horizontal="center"/>
    </xf>
    <xf numFmtId="3" fontId="27" fillId="5" borderId="52" xfId="1" applyNumberFormat="1" applyFont="1" applyBorder="1" applyAlignment="1">
      <alignment horizontal="center"/>
    </xf>
    <xf numFmtId="3" fontId="32" fillId="6" borderId="52" xfId="2" applyNumberFormat="1" applyFont="1" applyBorder="1" applyAlignment="1">
      <alignment horizontal="center"/>
    </xf>
    <xf numFmtId="0" fontId="23" fillId="0" borderId="0" xfId="6" applyFont="1" applyAlignment="1">
      <alignment horizontal="center"/>
    </xf>
    <xf numFmtId="0" fontId="28" fillId="8" borderId="30" xfId="4" applyFont="1" applyAlignment="1">
      <alignment horizontal="center"/>
    </xf>
    <xf numFmtId="0" fontId="1" fillId="0" borderId="0" xfId="6" applyAlignment="1">
      <alignment horizontal="center"/>
    </xf>
    <xf numFmtId="0" fontId="30" fillId="11" borderId="51" xfId="6" applyFont="1" applyFill="1" applyBorder="1" applyAlignment="1">
      <alignment horizontal="center"/>
    </xf>
    <xf numFmtId="0" fontId="21" fillId="7" borderId="9" xfId="3" applyBorder="1"/>
    <xf numFmtId="0" fontId="21" fillId="7" borderId="10" xfId="3" applyBorder="1"/>
    <xf numFmtId="0" fontId="21" fillId="7" borderId="2" xfId="3" applyBorder="1"/>
    <xf numFmtId="0" fontId="21" fillId="14" borderId="11" xfId="3" applyFill="1" applyBorder="1"/>
    <xf numFmtId="0" fontId="5" fillId="14" borderId="1" xfId="0" applyFont="1" applyFill="1" applyBorder="1"/>
    <xf numFmtId="0" fontId="5" fillId="14" borderId="6" xfId="0" applyFont="1" applyFill="1" applyBorder="1"/>
    <xf numFmtId="0" fontId="5" fillId="13" borderId="5" xfId="0" applyFont="1" applyFill="1" applyBorder="1"/>
    <xf numFmtId="0" fontId="5" fillId="13" borderId="1" xfId="0" applyFont="1" applyFill="1" applyBorder="1"/>
    <xf numFmtId="0" fontId="5" fillId="13" borderId="2" xfId="0" applyFont="1" applyFill="1" applyBorder="1"/>
    <xf numFmtId="0" fontId="5" fillId="13" borderId="6" xfId="0" applyFont="1" applyFill="1" applyBorder="1"/>
    <xf numFmtId="0" fontId="5" fillId="13" borderId="8" xfId="0" applyFont="1" applyFill="1" applyBorder="1"/>
    <xf numFmtId="0" fontId="5" fillId="14" borderId="0" xfId="0" applyFont="1" applyFill="1"/>
    <xf numFmtId="164" fontId="25" fillId="4" borderId="0" xfId="0" applyNumberFormat="1" applyFont="1" applyFill="1" applyAlignment="1">
      <alignment horizontal="center"/>
    </xf>
    <xf numFmtId="0" fontId="21" fillId="4" borderId="0" xfId="3" applyFill="1" applyBorder="1"/>
    <xf numFmtId="0" fontId="4" fillId="4" borderId="0" xfId="0" applyFont="1" applyFill="1"/>
    <xf numFmtId="0" fontId="5" fillId="4" borderId="0" xfId="0" applyFont="1" applyFill="1"/>
    <xf numFmtId="0" fontId="38" fillId="4" borderId="0" xfId="0" applyFont="1" applyFill="1"/>
    <xf numFmtId="0" fontId="39" fillId="4" borderId="0" xfId="0" applyFont="1" applyFill="1"/>
    <xf numFmtId="0" fontId="38" fillId="4" borderId="0" xfId="0" applyFont="1" applyFill="1" applyAlignment="1">
      <alignment horizontal="center"/>
    </xf>
    <xf numFmtId="0" fontId="5" fillId="14" borderId="7" xfId="0" applyFont="1" applyFill="1" applyBorder="1"/>
    <xf numFmtId="0" fontId="44" fillId="13" borderId="3" xfId="0" applyFont="1" applyFill="1" applyBorder="1" applyAlignment="1">
      <alignment horizontal="left"/>
    </xf>
    <xf numFmtId="0" fontId="44" fillId="13" borderId="1" xfId="0" applyFont="1" applyFill="1" applyBorder="1"/>
    <xf numFmtId="0" fontId="26" fillId="16" borderId="48" xfId="6" applyFont="1" applyFill="1" applyBorder="1" applyAlignment="1">
      <alignment wrapText="1"/>
    </xf>
    <xf numFmtId="3" fontId="33" fillId="16" borderId="44" xfId="6" applyNumberFormat="1" applyFont="1" applyFill="1" applyBorder="1" applyAlignment="1">
      <alignment horizontal="right"/>
    </xf>
    <xf numFmtId="3" fontId="33" fillId="16" borderId="45" xfId="6" applyNumberFormat="1" applyFont="1" applyFill="1" applyBorder="1" applyAlignment="1">
      <alignment horizontal="right"/>
    </xf>
    <xf numFmtId="0" fontId="1" fillId="16" borderId="0" xfId="6" applyFill="1"/>
    <xf numFmtId="3" fontId="27" fillId="16" borderId="52" xfId="1" applyNumberFormat="1" applyFont="1" applyFill="1" applyBorder="1" applyAlignment="1">
      <alignment horizontal="center"/>
    </xf>
    <xf numFmtId="0" fontId="23" fillId="16" borderId="0" xfId="6" applyFont="1" applyFill="1" applyAlignment="1">
      <alignment horizontal="center"/>
    </xf>
    <xf numFmtId="0" fontId="1" fillId="16" borderId="0" xfId="6" applyFill="1" applyAlignment="1">
      <alignment horizontal="center"/>
    </xf>
    <xf numFmtId="3" fontId="32" fillId="16" borderId="52" xfId="2" applyNumberFormat="1" applyFont="1" applyFill="1" applyBorder="1" applyAlignment="1">
      <alignment horizontal="center"/>
    </xf>
    <xf numFmtId="0" fontId="5" fillId="13" borderId="2" xfId="0" applyFont="1" applyFill="1" applyBorder="1" applyAlignment="1">
      <alignment horizontal="left" wrapText="1"/>
    </xf>
    <xf numFmtId="0" fontId="45" fillId="4" borderId="0" xfId="0" applyFont="1" applyFill="1"/>
    <xf numFmtId="0" fontId="46" fillId="4" borderId="0" xfId="0" applyFont="1" applyFill="1"/>
    <xf numFmtId="0" fontId="47" fillId="4" borderId="0" xfId="0" applyFont="1" applyFill="1"/>
    <xf numFmtId="0" fontId="46" fillId="4" borderId="0" xfId="0" applyFont="1" applyFill="1" applyAlignment="1">
      <alignment horizontal="justify"/>
    </xf>
    <xf numFmtId="0" fontId="46" fillId="4" borderId="0" xfId="0" applyFont="1" applyFill="1" applyAlignment="1">
      <alignment horizontal="right" vertical="top"/>
    </xf>
    <xf numFmtId="0" fontId="48" fillId="4" borderId="0" xfId="0" applyFont="1" applyFill="1"/>
    <xf numFmtId="0" fontId="50" fillId="4" borderId="0" xfId="0" applyFont="1" applyFill="1"/>
    <xf numFmtId="0" fontId="49" fillId="4" borderId="37" xfId="0" applyFont="1" applyFill="1" applyBorder="1" applyAlignment="1">
      <alignment vertical="center"/>
    </xf>
    <xf numFmtId="0" fontId="48" fillId="4" borderId="38" xfId="0" applyFont="1" applyFill="1" applyBorder="1" applyAlignment="1">
      <alignment vertical="center"/>
    </xf>
    <xf numFmtId="3" fontId="52" fillId="12" borderId="31" xfId="0" applyNumberFormat="1" applyFont="1" applyFill="1" applyBorder="1" applyAlignment="1" applyProtection="1">
      <alignment horizontal="left" vertical="center"/>
      <protection locked="0"/>
    </xf>
    <xf numFmtId="0" fontId="50" fillId="4" borderId="0" xfId="0" applyFont="1" applyFill="1" applyAlignment="1">
      <alignment vertical="center"/>
    </xf>
    <xf numFmtId="0" fontId="55" fillId="4" borderId="0" xfId="0" applyFont="1" applyFill="1"/>
    <xf numFmtId="0" fontId="52" fillId="12" borderId="32" xfId="0" applyFont="1" applyFill="1" applyBorder="1" applyAlignment="1" applyProtection="1">
      <alignment horizontal="center" vertical="center"/>
      <protection locked="0"/>
    </xf>
    <xf numFmtId="0" fontId="56" fillId="4" borderId="0" xfId="0" applyFont="1" applyFill="1" applyAlignment="1">
      <alignment horizontal="justify"/>
    </xf>
    <xf numFmtId="0" fontId="2" fillId="18" borderId="3" xfId="0" applyFont="1" applyFill="1" applyBorder="1"/>
    <xf numFmtId="0" fontId="2" fillId="18" borderId="0" xfId="0" applyFont="1" applyFill="1"/>
    <xf numFmtId="0" fontId="2" fillId="18" borderId="5" xfId="0" applyFont="1" applyFill="1" applyBorder="1"/>
    <xf numFmtId="0" fontId="16" fillId="18" borderId="1" xfId="0" applyFont="1" applyFill="1" applyBorder="1" applyAlignment="1">
      <alignment horizontal="right"/>
    </xf>
    <xf numFmtId="0" fontId="16" fillId="18" borderId="2" xfId="0" applyFont="1" applyFill="1" applyBorder="1" applyAlignment="1">
      <alignment horizontal="center"/>
    </xf>
    <xf numFmtId="0" fontId="16" fillId="18" borderId="1" xfId="0" applyFont="1" applyFill="1" applyBorder="1"/>
    <xf numFmtId="0" fontId="16" fillId="18" borderId="0" xfId="0" applyFont="1" applyFill="1"/>
    <xf numFmtId="0" fontId="16" fillId="18" borderId="0" xfId="0" applyFont="1" applyFill="1" applyAlignment="1">
      <alignment horizontal="left" vertical="center"/>
    </xf>
    <xf numFmtId="0" fontId="57" fillId="18" borderId="0" xfId="3" applyFont="1" applyFill="1" applyBorder="1" applyAlignment="1" applyProtection="1">
      <alignment horizontal="left"/>
    </xf>
    <xf numFmtId="0" fontId="16" fillId="18" borderId="2" xfId="0" applyFont="1" applyFill="1" applyBorder="1" applyAlignment="1">
      <alignment horizontal="left" vertical="center"/>
    </xf>
    <xf numFmtId="0" fontId="16" fillId="18" borderId="1" xfId="0" applyFont="1" applyFill="1" applyBorder="1" applyAlignment="1">
      <alignment horizontal="right" vertical="center"/>
    </xf>
    <xf numFmtId="0" fontId="16" fillId="18" borderId="6" xfId="0" applyFont="1" applyFill="1" applyBorder="1"/>
    <xf numFmtId="0" fontId="16" fillId="18" borderId="7" xfId="0" applyFont="1" applyFill="1" applyBorder="1"/>
    <xf numFmtId="0" fontId="16" fillId="18" borderId="7" xfId="0" applyFont="1" applyFill="1" applyBorder="1" applyAlignment="1">
      <alignment horizontal="left" vertical="center"/>
    </xf>
    <xf numFmtId="0" fontId="16" fillId="18" borderId="8" xfId="0" applyFont="1" applyFill="1" applyBorder="1" applyAlignment="1">
      <alignment horizontal="left" vertical="center"/>
    </xf>
    <xf numFmtId="0" fontId="58" fillId="4" borderId="0" xfId="0" applyFont="1" applyFill="1"/>
    <xf numFmtId="0" fontId="59" fillId="4" borderId="0" xfId="0" applyFont="1" applyFill="1"/>
    <xf numFmtId="0" fontId="45" fillId="4" borderId="0" xfId="0" applyFont="1" applyFill="1" applyAlignment="1">
      <alignment vertical="center"/>
    </xf>
    <xf numFmtId="0" fontId="16" fillId="18" borderId="0" xfId="0" applyFont="1" applyFill="1" applyAlignment="1">
      <alignment horizontal="right"/>
    </xf>
    <xf numFmtId="0" fontId="52" fillId="12" borderId="32" xfId="0" applyFont="1" applyFill="1" applyBorder="1" applyAlignment="1" applyProtection="1">
      <alignment horizontal="left" vertical="center"/>
      <protection locked="0"/>
    </xf>
    <xf numFmtId="0" fontId="44" fillId="13" borderId="1" xfId="0" applyFont="1" applyFill="1" applyBorder="1" applyAlignment="1">
      <alignment vertical="top"/>
    </xf>
    <xf numFmtId="0" fontId="44" fillId="13" borderId="1" xfId="0" applyFont="1" applyFill="1" applyBorder="1" applyAlignment="1">
      <alignment vertical="center"/>
    </xf>
    <xf numFmtId="0" fontId="4" fillId="14" borderId="58" xfId="0" applyFont="1" applyFill="1" applyBorder="1"/>
    <xf numFmtId="0" fontId="71" fillId="0" borderId="0" xfId="0" applyFont="1"/>
    <xf numFmtId="3" fontId="57" fillId="14" borderId="40" xfId="3" applyNumberFormat="1" applyFont="1" applyFill="1" applyBorder="1" applyAlignment="1" applyProtection="1">
      <alignment horizontal="left" vertical="center"/>
    </xf>
    <xf numFmtId="3" fontId="57" fillId="18" borderId="57" xfId="3" applyNumberFormat="1" applyFont="1" applyFill="1" applyBorder="1" applyAlignment="1" applyProtection="1">
      <alignment horizontal="left" vertical="center"/>
    </xf>
    <xf numFmtId="0" fontId="48" fillId="4" borderId="39" xfId="0" applyFont="1" applyFill="1" applyBorder="1" applyAlignment="1">
      <alignment vertical="center"/>
    </xf>
    <xf numFmtId="0" fontId="51" fillId="4" borderId="22" xfId="0" applyFont="1" applyFill="1" applyBorder="1" applyAlignment="1">
      <alignment horizontal="right" vertical="center"/>
    </xf>
    <xf numFmtId="0" fontId="53" fillId="4" borderId="0" xfId="0" applyFont="1" applyFill="1" applyAlignment="1">
      <alignment vertical="center"/>
    </xf>
    <xf numFmtId="0" fontId="51" fillId="4" borderId="0" xfId="0" applyFont="1" applyFill="1" applyAlignment="1">
      <alignment horizontal="right" vertical="center"/>
    </xf>
    <xf numFmtId="0" fontId="48" fillId="4" borderId="0" xfId="0" applyFont="1" applyFill="1" applyAlignment="1">
      <alignment vertical="center"/>
    </xf>
    <xf numFmtId="0" fontId="48" fillId="4" borderId="23" xfId="0" applyFont="1" applyFill="1" applyBorder="1" applyAlignment="1">
      <alignment vertical="center"/>
    </xf>
    <xf numFmtId="0" fontId="48" fillId="4" borderId="0" xfId="0" applyFont="1" applyFill="1" applyAlignment="1">
      <alignment horizontal="left" vertical="center"/>
    </xf>
    <xf numFmtId="0" fontId="52" fillId="4" borderId="0" xfId="0" applyFont="1" applyFill="1" applyAlignment="1">
      <alignment vertical="center"/>
    </xf>
    <xf numFmtId="3" fontId="52" fillId="4" borderId="0" xfId="0" applyNumberFormat="1" applyFont="1" applyFill="1" applyAlignment="1">
      <alignment horizontal="left" vertical="center"/>
    </xf>
    <xf numFmtId="0" fontId="51" fillId="4" borderId="0" xfId="0" applyFont="1" applyFill="1" applyAlignment="1">
      <alignment vertical="center"/>
    </xf>
    <xf numFmtId="0" fontId="51" fillId="4" borderId="22" xfId="0" applyFont="1" applyFill="1" applyBorder="1" applyAlignment="1">
      <alignment horizontal="left" vertical="center"/>
    </xf>
    <xf numFmtId="3" fontId="52" fillId="4" borderId="0" xfId="0" applyNumberFormat="1" applyFont="1" applyFill="1" applyAlignment="1">
      <alignment vertical="center"/>
    </xf>
    <xf numFmtId="0" fontId="54" fillId="4" borderId="0" xfId="5" applyFont="1" applyFill="1" applyBorder="1" applyAlignment="1" applyProtection="1">
      <alignment vertical="center"/>
    </xf>
    <xf numFmtId="0" fontId="48" fillId="4" borderId="24" xfId="0" applyFont="1" applyFill="1" applyBorder="1" applyAlignment="1">
      <alignment vertical="center"/>
    </xf>
    <xf numFmtId="0" fontId="48" fillId="4" borderId="25" xfId="0" applyFont="1" applyFill="1" applyBorder="1" applyAlignment="1">
      <alignment vertical="center"/>
    </xf>
    <xf numFmtId="0" fontId="48" fillId="4" borderId="26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right" vertical="center"/>
    </xf>
    <xf numFmtId="0" fontId="48" fillId="4" borderId="2" xfId="0" applyFont="1" applyFill="1" applyBorder="1" applyAlignment="1">
      <alignment vertical="center"/>
    </xf>
    <xf numFmtId="0" fontId="51" fillId="4" borderId="43" xfId="0" applyFont="1" applyFill="1" applyBorder="1" applyAlignment="1">
      <alignment horizontal="right" vertical="center"/>
    </xf>
    <xf numFmtId="0" fontId="48" fillId="4" borderId="6" xfId="0" applyFont="1" applyFill="1" applyBorder="1" applyAlignment="1">
      <alignment vertical="center"/>
    </xf>
    <xf numFmtId="0" fontId="48" fillId="4" borderId="7" xfId="0" applyFont="1" applyFill="1" applyBorder="1" applyAlignment="1">
      <alignment vertical="center"/>
    </xf>
    <xf numFmtId="0" fontId="48" fillId="4" borderId="8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right"/>
    </xf>
    <xf numFmtId="0" fontId="48" fillId="4" borderId="2" xfId="0" applyFont="1" applyFill="1" applyBorder="1"/>
    <xf numFmtId="0" fontId="51" fillId="4" borderId="0" xfId="0" applyFont="1" applyFill="1" applyAlignment="1">
      <alignment horizontal="right"/>
    </xf>
    <xf numFmtId="0" fontId="48" fillId="4" borderId="6" xfId="0" applyFont="1" applyFill="1" applyBorder="1"/>
    <xf numFmtId="0" fontId="48" fillId="4" borderId="7" xfId="0" applyFont="1" applyFill="1" applyBorder="1"/>
    <xf numFmtId="0" fontId="48" fillId="4" borderId="8" xfId="0" applyFont="1" applyFill="1" applyBorder="1"/>
    <xf numFmtId="0" fontId="45" fillId="4" borderId="6" xfId="0" applyFont="1" applyFill="1" applyBorder="1"/>
    <xf numFmtId="0" fontId="45" fillId="4" borderId="7" xfId="0" applyFont="1" applyFill="1" applyBorder="1"/>
    <xf numFmtId="0" fontId="45" fillId="4" borderId="8" xfId="0" applyFont="1" applyFill="1" applyBorder="1"/>
    <xf numFmtId="0" fontId="50" fillId="4" borderId="0" xfId="0" applyFont="1" applyFill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25" fillId="0" borderId="0" xfId="0" applyFont="1"/>
    <xf numFmtId="0" fontId="9" fillId="10" borderId="0" xfId="0" applyFont="1" applyFill="1"/>
    <xf numFmtId="0" fontId="8" fillId="10" borderId="0" xfId="0" applyFont="1" applyFill="1"/>
    <xf numFmtId="0" fontId="8" fillId="4" borderId="0" xfId="0" applyFont="1" applyFill="1"/>
    <xf numFmtId="0" fontId="9" fillId="10" borderId="0" xfId="0" applyFont="1" applyFill="1" applyAlignment="1">
      <alignment horizontal="center"/>
    </xf>
    <xf numFmtId="0" fontId="29" fillId="9" borderId="0" xfId="2" applyFont="1" applyFill="1" applyAlignment="1" applyProtection="1">
      <alignment horizontal="left"/>
    </xf>
    <xf numFmtId="0" fontId="9" fillId="0" borderId="0" xfId="0" applyFont="1"/>
    <xf numFmtId="0" fontId="27" fillId="5" borderId="0" xfId="1" applyFont="1" applyProtection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8" fillId="8" borderId="30" xfId="4" applyFont="1" applyAlignment="1" applyProtection="1">
      <alignment horizontal="right"/>
    </xf>
    <xf numFmtId="3" fontId="28" fillId="8" borderId="30" xfId="4" applyNumberFormat="1" applyFont="1" applyAlignment="1" applyProtection="1">
      <alignment horizontal="center"/>
    </xf>
    <xf numFmtId="0" fontId="0" fillId="4" borderId="0" xfId="0" applyFill="1"/>
    <xf numFmtId="3" fontId="11" fillId="4" borderId="0" xfId="0" applyNumberFormat="1" applyFont="1" applyFill="1" applyAlignment="1">
      <alignment horizontal="center" vertical="center"/>
    </xf>
    <xf numFmtId="0" fontId="28" fillId="4" borderId="0" xfId="4" applyFont="1" applyFill="1" applyBorder="1" applyAlignment="1" applyProtection="1">
      <alignment horizontal="right"/>
    </xf>
    <xf numFmtId="3" fontId="28" fillId="4" borderId="0" xfId="4" applyNumberFormat="1" applyFont="1" applyFill="1" applyBorder="1" applyAlignment="1" applyProtection="1">
      <alignment horizontal="center"/>
    </xf>
    <xf numFmtId="0" fontId="6" fillId="0" borderId="0" xfId="0" applyFont="1"/>
    <xf numFmtId="0" fontId="8" fillId="0" borderId="16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3" fontId="11" fillId="0" borderId="14" xfId="0" applyNumberFormat="1" applyFont="1" applyBorder="1" applyAlignment="1" applyProtection="1">
      <alignment horizontal="center" vertical="center"/>
      <protection locked="0"/>
    </xf>
    <xf numFmtId="3" fontId="11" fillId="0" borderId="15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" fontId="11" fillId="4" borderId="0" xfId="0" applyNumberFormat="1" applyFont="1" applyFill="1" applyAlignment="1">
      <alignment horizontal="right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5" fillId="4" borderId="0" xfId="0" applyFont="1" applyFill="1"/>
    <xf numFmtId="0" fontId="18" fillId="10" borderId="0" xfId="0" applyFont="1" applyFill="1"/>
    <xf numFmtId="0" fontId="0" fillId="10" borderId="0" xfId="0" applyFill="1"/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4" borderId="0" xfId="0" applyFont="1" applyFill="1" applyAlignment="1">
      <alignment vertical="top" wrapText="1"/>
    </xf>
    <xf numFmtId="0" fontId="19" fillId="5" borderId="0" xfId="1" applyProtection="1"/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3" fontId="66" fillId="0" borderId="59" xfId="0" applyNumberFormat="1" applyFont="1" applyBorder="1" applyAlignment="1" applyProtection="1">
      <alignment horizontal="center" vertical="center" wrapText="1"/>
      <protection locked="0"/>
    </xf>
    <xf numFmtId="3" fontId="66" fillId="0" borderId="60" xfId="0" applyNumberFormat="1" applyFont="1" applyBorder="1" applyAlignment="1" applyProtection="1">
      <alignment horizontal="center" vertical="center" wrapText="1"/>
      <protection locked="0"/>
    </xf>
    <xf numFmtId="3" fontId="66" fillId="0" borderId="61" xfId="0" applyNumberFormat="1" applyFont="1" applyBorder="1" applyAlignment="1" applyProtection="1">
      <alignment horizontal="center" vertical="center" wrapText="1"/>
      <protection locked="0"/>
    </xf>
    <xf numFmtId="3" fontId="66" fillId="0" borderId="62" xfId="0" applyNumberFormat="1" applyFont="1" applyBorder="1" applyAlignment="1" applyProtection="1">
      <alignment horizontal="center" vertical="center" wrapText="1"/>
      <protection locked="0"/>
    </xf>
    <xf numFmtId="0" fontId="66" fillId="0" borderId="59" xfId="0" applyFont="1" applyBorder="1" applyAlignment="1" applyProtection="1">
      <alignment horizontal="center" vertical="center" wrapText="1"/>
      <protection locked="0"/>
    </xf>
    <xf numFmtId="0" fontId="66" fillId="0" borderId="60" xfId="0" applyFont="1" applyBorder="1" applyAlignment="1" applyProtection="1">
      <alignment horizontal="center" vertical="center" wrapText="1"/>
      <protection locked="0"/>
    </xf>
    <xf numFmtId="0" fontId="66" fillId="0" borderId="61" xfId="0" applyFont="1" applyBorder="1" applyAlignment="1" applyProtection="1">
      <alignment horizontal="center" vertical="center" wrapText="1"/>
      <protection locked="0"/>
    </xf>
    <xf numFmtId="0" fontId="66" fillId="0" borderId="62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68" fillId="9" borderId="0" xfId="0" applyFont="1" applyFill="1" applyAlignment="1">
      <alignment horizontal="left" vertical="center"/>
    </xf>
    <xf numFmtId="0" fontId="0" fillId="9" borderId="0" xfId="0" applyFill="1"/>
    <xf numFmtId="0" fontId="12" fillId="3" borderId="12" xfId="0" applyFont="1" applyFill="1" applyBorder="1" applyAlignment="1">
      <alignment horizontal="center" vertical="center"/>
    </xf>
    <xf numFmtId="3" fontId="66" fillId="0" borderId="62" xfId="0" applyNumberFormat="1" applyFont="1" applyBorder="1" applyAlignment="1">
      <alignment horizontal="right" vertical="center" wrapText="1"/>
    </xf>
    <xf numFmtId="0" fontId="25" fillId="9" borderId="0" xfId="0" applyFont="1" applyFill="1"/>
    <xf numFmtId="0" fontId="20" fillId="6" borderId="63" xfId="2" applyBorder="1" applyAlignment="1" applyProtection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9" fillId="5" borderId="64" xfId="1" applyBorder="1" applyAlignment="1" applyProtection="1">
      <alignment horizontal="center" vertical="center"/>
    </xf>
    <xf numFmtId="0" fontId="69" fillId="0" borderId="0" xfId="0" applyFont="1" applyAlignment="1">
      <alignment horizontal="center" vertical="center"/>
    </xf>
    <xf numFmtId="0" fontId="70" fillId="0" borderId="0" xfId="0" applyFont="1"/>
    <xf numFmtId="9" fontId="69" fillId="0" borderId="14" xfId="7" applyFont="1" applyBorder="1" applyAlignment="1" applyProtection="1">
      <alignment horizontal="center" vertical="center"/>
    </xf>
    <xf numFmtId="3" fontId="67" fillId="0" borderId="62" xfId="0" applyNumberFormat="1" applyFont="1" applyBorder="1" applyAlignment="1" applyProtection="1">
      <alignment horizontal="center" vertical="center" wrapText="1"/>
      <protection locked="0"/>
    </xf>
    <xf numFmtId="0" fontId="37" fillId="2" borderId="0" xfId="0" applyFont="1" applyFill="1"/>
    <xf numFmtId="0" fontId="42" fillId="2" borderId="0" xfId="0" applyFont="1" applyFill="1"/>
    <xf numFmtId="0" fontId="72" fillId="2" borderId="0" xfId="0" applyFont="1" applyFill="1"/>
    <xf numFmtId="0" fontId="63" fillId="2" borderId="29" xfId="0" applyFont="1" applyFill="1" applyBorder="1" applyAlignment="1">
      <alignment horizontal="center"/>
    </xf>
    <xf numFmtId="3" fontId="64" fillId="5" borderId="29" xfId="1" applyNumberFormat="1" applyFont="1" applyBorder="1" applyProtection="1"/>
    <xf numFmtId="9" fontId="64" fillId="5" borderId="29" xfId="1" applyNumberFormat="1" applyFont="1" applyBorder="1" applyProtection="1"/>
    <xf numFmtId="0" fontId="43" fillId="2" borderId="0" xfId="0" applyFont="1" applyFill="1"/>
    <xf numFmtId="0" fontId="4" fillId="15" borderId="0" xfId="0" applyFont="1" applyFill="1"/>
    <xf numFmtId="0" fontId="37" fillId="2" borderId="0" xfId="0" applyFont="1" applyFill="1" applyAlignment="1">
      <alignment horizontal="left"/>
    </xf>
    <xf numFmtId="0" fontId="63" fillId="4" borderId="0" xfId="0" applyFont="1" applyFill="1"/>
    <xf numFmtId="0" fontId="63" fillId="4" borderId="0" xfId="0" applyFont="1" applyFill="1" applyAlignment="1">
      <alignment horizontal="center"/>
    </xf>
    <xf numFmtId="164" fontId="41" fillId="4" borderId="0" xfId="0" applyNumberFormat="1" applyFont="1" applyFill="1" applyAlignment="1">
      <alignment horizontal="center"/>
    </xf>
    <xf numFmtId="0" fontId="40" fillId="4" borderId="0" xfId="0" applyFont="1" applyFill="1" applyAlignment="1">
      <alignment horizontal="right"/>
    </xf>
    <xf numFmtId="0" fontId="2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6" fillId="15" borderId="14" xfId="0" applyFont="1" applyFill="1" applyBorder="1" applyProtection="1">
      <protection locked="0"/>
    </xf>
    <xf numFmtId="0" fontId="25" fillId="4" borderId="29" xfId="0" applyFont="1" applyFill="1" applyBorder="1" applyAlignment="1" applyProtection="1">
      <alignment horizontal="center"/>
      <protection locked="0"/>
    </xf>
    <xf numFmtId="0" fontId="47" fillId="13" borderId="3" xfId="0" applyFont="1" applyFill="1" applyBorder="1" applyAlignment="1">
      <alignment horizontal="center" vertical="center"/>
    </xf>
    <xf numFmtId="0" fontId="47" fillId="13" borderId="4" xfId="0" applyFont="1" applyFill="1" applyBorder="1" applyAlignment="1">
      <alignment horizontal="center" vertical="center"/>
    </xf>
    <xf numFmtId="0" fontId="47" fillId="13" borderId="5" xfId="0" applyFont="1" applyFill="1" applyBorder="1" applyAlignment="1">
      <alignment horizontal="center" vertical="center"/>
    </xf>
    <xf numFmtId="0" fontId="49" fillId="13" borderId="1" xfId="0" applyFont="1" applyFill="1" applyBorder="1" applyAlignment="1">
      <alignment horizontal="center" vertical="top" wrapText="1"/>
    </xf>
    <xf numFmtId="0" fontId="49" fillId="13" borderId="0" xfId="0" applyFont="1" applyFill="1" applyAlignment="1">
      <alignment vertical="top"/>
    </xf>
    <xf numFmtId="0" fontId="49" fillId="13" borderId="2" xfId="0" applyFont="1" applyFill="1" applyBorder="1" applyAlignment="1">
      <alignment vertical="top"/>
    </xf>
    <xf numFmtId="0" fontId="49" fillId="13" borderId="6" xfId="0" applyFont="1" applyFill="1" applyBorder="1" applyAlignment="1">
      <alignment vertical="top"/>
    </xf>
    <xf numFmtId="0" fontId="49" fillId="13" borderId="7" xfId="0" applyFont="1" applyFill="1" applyBorder="1" applyAlignment="1">
      <alignment vertical="top"/>
    </xf>
    <xf numFmtId="0" fontId="49" fillId="13" borderId="8" xfId="0" applyFont="1" applyFill="1" applyBorder="1" applyAlignment="1">
      <alignment vertical="top"/>
    </xf>
    <xf numFmtId="0" fontId="52" fillId="12" borderId="32" xfId="0" applyFont="1" applyFill="1" applyBorder="1" applyAlignment="1" applyProtection="1">
      <alignment vertical="center"/>
      <protection locked="0"/>
    </xf>
    <xf numFmtId="0" fontId="53" fillId="12" borderId="34" xfId="0" applyFont="1" applyFill="1" applyBorder="1" applyAlignment="1" applyProtection="1">
      <alignment vertical="center"/>
      <protection locked="0"/>
    </xf>
    <xf numFmtId="0" fontId="57" fillId="14" borderId="41" xfId="3" applyFont="1" applyFill="1" applyBorder="1" applyAlignment="1" applyProtection="1">
      <alignment horizontal="center"/>
    </xf>
    <xf numFmtId="0" fontId="57" fillId="14" borderId="42" xfId="3" applyFont="1" applyFill="1" applyBorder="1" applyAlignment="1" applyProtection="1">
      <alignment horizontal="center"/>
    </xf>
    <xf numFmtId="0" fontId="17" fillId="17" borderId="54" xfId="0" applyFont="1" applyFill="1" applyBorder="1" applyAlignment="1">
      <alignment horizontal="center" vertical="center"/>
    </xf>
    <xf numFmtId="0" fontId="17" fillId="17" borderId="55" xfId="0" applyFont="1" applyFill="1" applyBorder="1" applyAlignment="1">
      <alignment horizontal="center" vertical="center"/>
    </xf>
    <xf numFmtId="0" fontId="17" fillId="17" borderId="56" xfId="0" applyFont="1" applyFill="1" applyBorder="1" applyAlignment="1">
      <alignment horizontal="center" vertical="center"/>
    </xf>
    <xf numFmtId="0" fontId="53" fillId="12" borderId="33" xfId="0" applyFont="1" applyFill="1" applyBorder="1" applyAlignment="1" applyProtection="1">
      <alignment vertical="center"/>
      <protection locked="0"/>
    </xf>
    <xf numFmtId="0" fontId="52" fillId="12" borderId="36" xfId="0" applyFont="1" applyFill="1" applyBorder="1" applyAlignment="1" applyProtection="1">
      <alignment vertical="center"/>
      <protection locked="0"/>
    </xf>
    <xf numFmtId="0" fontId="53" fillId="12" borderId="20" xfId="0" applyFont="1" applyFill="1" applyBorder="1" applyAlignment="1" applyProtection="1">
      <alignment vertical="center"/>
      <protection locked="0"/>
    </xf>
    <xf numFmtId="0" fontId="61" fillId="12" borderId="32" xfId="5" applyFont="1" applyFill="1" applyBorder="1" applyAlignment="1" applyProtection="1">
      <alignment vertical="center"/>
      <protection locked="0"/>
    </xf>
    <xf numFmtId="0" fontId="62" fillId="12" borderId="34" xfId="0" applyFont="1" applyFill="1" applyBorder="1" applyAlignment="1" applyProtection="1">
      <alignment vertical="center"/>
      <protection locked="0"/>
    </xf>
    <xf numFmtId="0" fontId="61" fillId="12" borderId="36" xfId="5" applyFont="1" applyFill="1" applyBorder="1" applyAlignment="1" applyProtection="1">
      <alignment vertical="center"/>
      <protection locked="0"/>
    </xf>
    <xf numFmtId="0" fontId="56" fillId="12" borderId="20" xfId="0" applyFont="1" applyFill="1" applyBorder="1" applyAlignment="1" applyProtection="1">
      <alignment vertical="center"/>
      <protection locked="0"/>
    </xf>
    <xf numFmtId="0" fontId="10" fillId="3" borderId="1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29" fillId="9" borderId="0" xfId="2" applyNumberFormat="1" applyFont="1" applyFill="1" applyAlignment="1" applyProtection="1">
      <alignment horizontal="center" vertical="center"/>
    </xf>
    <xf numFmtId="0" fontId="29" fillId="9" borderId="0" xfId="2" applyFont="1" applyFill="1" applyAlignment="1" applyProtection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65" fillId="18" borderId="0" xfId="0" applyFont="1" applyFill="1" applyAlignment="1">
      <alignment horizontal="center" vertical="center" wrapText="1"/>
    </xf>
    <xf numFmtId="0" fontId="5" fillId="13" borderId="2" xfId="0" applyFont="1" applyFill="1" applyBorder="1" applyAlignment="1">
      <alignment horizontal="left" wrapText="1"/>
    </xf>
  </cellXfs>
  <cellStyles count="8">
    <cellStyle name="Correto" xfId="1" builtinId="26"/>
    <cellStyle name="Entrada" xfId="4" builtinId="20"/>
    <cellStyle name="Hiperligação" xfId="5" builtinId="8"/>
    <cellStyle name="Incorreto" xfId="2" builtinId="27"/>
    <cellStyle name="Neutro" xfId="3" builtinId="28"/>
    <cellStyle name="Normal" xfId="0" builtinId="0"/>
    <cellStyle name="Normal 2" xfId="6" xr:uid="{D8AA476F-5668-4E15-98E1-6F06917CB48C}"/>
    <cellStyle name="Percentagem" xfId="7" builtinId="5"/>
  </cellStyles>
  <dxfs count="65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9C0006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2</xdr:row>
      <xdr:rowOff>161925</xdr:rowOff>
    </xdr:from>
    <xdr:to>
      <xdr:col>2</xdr:col>
      <xdr:colOff>1010763</xdr:colOff>
      <xdr:row>7</xdr:row>
      <xdr:rowOff>107156</xdr:rowOff>
    </xdr:to>
    <xdr:pic>
      <xdr:nvPicPr>
        <xdr:cNvPr id="1218" name="Imagem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485775"/>
          <a:ext cx="2725264" cy="859631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112571</xdr:colOff>
      <xdr:row>23</xdr:row>
      <xdr:rowOff>104775</xdr:rowOff>
    </xdr:from>
    <xdr:to>
      <xdr:col>20</xdr:col>
      <xdr:colOff>50005</xdr:colOff>
      <xdr:row>45</xdr:row>
      <xdr:rowOff>16668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10226AB-CE58-4921-9867-08C9F568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6321" y="4095750"/>
          <a:ext cx="3595034" cy="3579018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85725</xdr:colOff>
      <xdr:row>41</xdr:row>
      <xdr:rowOff>257175</xdr:rowOff>
    </xdr:from>
    <xdr:to>
      <xdr:col>13</xdr:col>
      <xdr:colOff>419100</xdr:colOff>
      <xdr:row>44</xdr:row>
      <xdr:rowOff>28575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36E1A1DB-178C-4E63-8C19-64C0FE0BCC2F}"/>
            </a:ext>
          </a:extLst>
        </xdr:cNvPr>
        <xdr:cNvSpPr/>
      </xdr:nvSpPr>
      <xdr:spPr>
        <a:xfrm rot="10800000">
          <a:off x="8715375" y="7086600"/>
          <a:ext cx="485775" cy="409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1</xdr:row>
      <xdr:rowOff>47625</xdr:rowOff>
    </xdr:from>
    <xdr:to>
      <xdr:col>8</xdr:col>
      <xdr:colOff>485775</xdr:colOff>
      <xdr:row>2</xdr:row>
      <xdr:rowOff>180975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BF40B916-A203-4183-A1F5-BEDD75D62D43}"/>
            </a:ext>
          </a:extLst>
        </xdr:cNvPr>
        <xdr:cNvSpPr/>
      </xdr:nvSpPr>
      <xdr:spPr>
        <a:xfrm>
          <a:off x="11344276" y="209550"/>
          <a:ext cx="428624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</xdr:row>
      <xdr:rowOff>38100</xdr:rowOff>
    </xdr:from>
    <xdr:to>
      <xdr:col>9</xdr:col>
      <xdr:colOff>485774</xdr:colOff>
      <xdr:row>2</xdr:row>
      <xdr:rowOff>171450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4935438B-52F2-4584-912D-11E9EB445D43}"/>
            </a:ext>
          </a:extLst>
        </xdr:cNvPr>
        <xdr:cNvSpPr/>
      </xdr:nvSpPr>
      <xdr:spPr>
        <a:xfrm>
          <a:off x="13001625" y="200025"/>
          <a:ext cx="428624" cy="3238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17</xdr:row>
      <xdr:rowOff>19050</xdr:rowOff>
    </xdr:from>
    <xdr:to>
      <xdr:col>2</xdr:col>
      <xdr:colOff>1590675</xdr:colOff>
      <xdr:row>17</xdr:row>
      <xdr:rowOff>238125</xdr:rowOff>
    </xdr:to>
    <xdr:sp macro="" textlink="">
      <xdr:nvSpPr>
        <xdr:cNvPr id="8" name="Seta: Para a Direita 7">
          <a:extLst>
            <a:ext uri="{FF2B5EF4-FFF2-40B4-BE49-F238E27FC236}">
              <a16:creationId xmlns:a16="http://schemas.microsoft.com/office/drawing/2014/main" id="{F0C8D44D-7A04-4E6C-B6F8-F3E6189D137D}"/>
            </a:ext>
          </a:extLst>
        </xdr:cNvPr>
        <xdr:cNvSpPr/>
      </xdr:nvSpPr>
      <xdr:spPr>
        <a:xfrm>
          <a:off x="1714500" y="3362325"/>
          <a:ext cx="1562100" cy="219075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76203</xdr:colOff>
      <xdr:row>7</xdr:row>
      <xdr:rowOff>124020</xdr:rowOff>
    </xdr:from>
    <xdr:to>
      <xdr:col>17</xdr:col>
      <xdr:colOff>790578</xdr:colOff>
      <xdr:row>9</xdr:row>
      <xdr:rowOff>41405</xdr:rowOff>
    </xdr:to>
    <xdr:sp macro="" textlink="">
      <xdr:nvSpPr>
        <xdr:cNvPr id="8" name="Seta: Para Baixo 7">
          <a:extLst>
            <a:ext uri="{FF2B5EF4-FFF2-40B4-BE49-F238E27FC236}">
              <a16:creationId xmlns:a16="http://schemas.microsoft.com/office/drawing/2014/main" id="{AD576702-DB75-4523-8DC4-FB778B34B3FD}"/>
            </a:ext>
          </a:extLst>
        </xdr:cNvPr>
        <xdr:cNvSpPr/>
      </xdr:nvSpPr>
      <xdr:spPr>
        <a:xfrm rot="5400000">
          <a:off x="6718336" y="1568612"/>
          <a:ext cx="498410" cy="714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5</xdr:col>
      <xdr:colOff>66678</xdr:colOff>
      <xdr:row>7</xdr:row>
      <xdr:rowOff>114496</xdr:rowOff>
    </xdr:from>
    <xdr:to>
      <xdr:col>11</xdr:col>
      <xdr:colOff>95253</xdr:colOff>
      <xdr:row>9</xdr:row>
      <xdr:rowOff>31881</xdr:rowOff>
    </xdr:to>
    <xdr:sp macro="" textlink="">
      <xdr:nvSpPr>
        <xdr:cNvPr id="10" name="Seta: Para Baixo 9">
          <a:extLst>
            <a:ext uri="{FF2B5EF4-FFF2-40B4-BE49-F238E27FC236}">
              <a16:creationId xmlns:a16="http://schemas.microsoft.com/office/drawing/2014/main" id="{479AEDFE-0DC2-4939-A006-45475507B2D4}"/>
            </a:ext>
          </a:extLst>
        </xdr:cNvPr>
        <xdr:cNvSpPr/>
      </xdr:nvSpPr>
      <xdr:spPr>
        <a:xfrm rot="16200000">
          <a:off x="746161" y="1559088"/>
          <a:ext cx="498410" cy="714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3913654</xdr:colOff>
      <xdr:row>5</xdr:row>
      <xdr:rowOff>81242</xdr:rowOff>
    </xdr:from>
    <xdr:ext cx="520173" cy="5970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BEB06115-B648-4399-A00C-D494345E8B8F}"/>
                </a:ext>
              </a:extLst>
            </xdr:cNvPr>
            <xdr:cNvSpPr txBox="1"/>
          </xdr:nvSpPr>
          <xdr:spPr>
            <a:xfrm>
              <a:off x="13810129" y="1148042"/>
              <a:ext cx="520173" cy="5970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naryPr>
                      <m:sub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=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𝑛</m:t>
                        </m:r>
                      </m:sub>
                      <m:sup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𝑛</m:t>
                        </m:r>
                      </m:sup>
                      <m:e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𝐴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𝐷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</m:e>
                    </m:nary>
                  </m:oMath>
                </m:oMathPara>
              </a14:m>
              <a:endParaRPr lang="pt-PT" sz="1100" kern="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BEB06115-B648-4399-A00C-D494345E8B8F}"/>
                </a:ext>
              </a:extLst>
            </xdr:cNvPr>
            <xdr:cNvSpPr txBox="1"/>
          </xdr:nvSpPr>
          <xdr:spPr>
            <a:xfrm>
              <a:off x="13810129" y="1148042"/>
              <a:ext cx="520173" cy="5970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∑_(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𝑖=𝑛)^𝑛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▒〖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𝐴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 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𝐷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𝑖〗</a:t>
              </a:r>
              <a:endParaRPr lang="pt-PT" sz="1100" kern="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twoCellAnchor editAs="oneCell">
    <xdr:from>
      <xdr:col>10</xdr:col>
      <xdr:colOff>9525</xdr:colOff>
      <xdr:row>1</xdr:row>
      <xdr:rowOff>156352</xdr:rowOff>
    </xdr:from>
    <xdr:to>
      <xdr:col>12</xdr:col>
      <xdr:colOff>19050</xdr:colOff>
      <xdr:row>71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6B131A-FE5A-49F9-BC41-93F15BFE9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18277"/>
          <a:ext cx="9210675" cy="13197698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R/tabelas_eficiencia_DGADR03MAR2023_SV_S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"/>
      <sheetName val="Concelhos"/>
      <sheetName val="Folha1"/>
      <sheetName val="Zona1"/>
      <sheetName val="Zona2"/>
      <sheetName val="TABELA_SECA"/>
      <sheetName val="Zona4"/>
      <sheetName val="Zona5"/>
      <sheetName val="Zona6"/>
      <sheetName val="Zona7"/>
      <sheetName val="Zona8"/>
      <sheetName val="Estufa"/>
      <sheetName val="tabelas_eficiencia_DGADR03MAR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667EF0-09C6-47AC-A9BF-D64CC8BBEB5D}" name="Tabela14" displayName="Tabela14" ref="A1:AW69" totalsRowShown="0" headerRowDxfId="64" dataDxfId="63" tableBorderDxfId="62" headerRowCellStyle="Incorreto">
  <tableColumns count="49">
    <tableColumn id="1" xr3:uid="{8688678A-F349-4A32-8CF5-58FD838AC234}" name="Culturas" dataDxfId="61"/>
    <tableColumn id="2" xr3:uid="{326A8099-5337-4FD6-9E51-863C3C1470B6}" name="1Aspersão" dataDxfId="60"/>
    <tableColumn id="3" xr3:uid="{43A13F80-FC7F-4744-97F3-CE240F804C05}" name="1Canhão" dataDxfId="59"/>
    <tableColumn id="4" xr3:uid="{083FB670-1E31-4230-BC00-E176612D20CA}" name="1Pivot" dataDxfId="58"/>
    <tableColumn id="5" xr3:uid="{14E7858A-1048-4D27-B63A-B1D64390E089}" name="1Micro-Asp" dataDxfId="57"/>
    <tableColumn id="6" xr3:uid="{3F720E66-D3ED-44F2-9611-C028EEF628CF}" name="1Gota-a-Gota" dataDxfId="56"/>
    <tableColumn id="7" xr3:uid="{1DA5C9B3-365C-4633-AAE3-4648A892ECF3}" name="1Subterranea" dataDxfId="55"/>
    <tableColumn id="8" xr3:uid="{E12C00D6-D027-4A5E-A425-0EBB296CC5C2}" name="2Aspersão" dataDxfId="54"/>
    <tableColumn id="9" xr3:uid="{DED658E0-C9BB-4A49-9F36-16FED5F7BB29}" name="2Canhão" dataDxfId="53"/>
    <tableColumn id="10" xr3:uid="{757653D6-A47B-4481-9D89-D3B51D3A401E}" name="2Pivot" dataDxfId="52"/>
    <tableColumn id="11" xr3:uid="{1BA130DB-7D5D-40EA-86CE-1D0A68B9979E}" name="2Micro-Asp" dataDxfId="51"/>
    <tableColumn id="12" xr3:uid="{7B585910-97CA-44F4-A996-F8191E3652D3}" name="2Gota-a-Gota" dataDxfId="50"/>
    <tableColumn id="13" xr3:uid="{0796A26E-0D98-404C-8E9C-F098DBDDA089}" name="2Subterranea" dataDxfId="49"/>
    <tableColumn id="14" xr3:uid="{DA8F4230-3717-4002-87BA-3B5D9A641ADC}" name="3Aspersão" dataDxfId="48"/>
    <tableColumn id="15" xr3:uid="{C131CB20-C5E2-4D51-AF03-F6563AE96666}" name="3Canhão" dataDxfId="47"/>
    <tableColumn id="16" xr3:uid="{1F791844-F79C-4E81-86D0-3F6E81CBDC62}" name="3Pivot" dataDxfId="46"/>
    <tableColumn id="17" xr3:uid="{D0DA7A67-FD6F-4E70-9D72-D3CDD76512C4}" name="3Micro-Asp" dataDxfId="45"/>
    <tableColumn id="18" xr3:uid="{0E57252E-E8D3-4241-9CB6-58B9490A6EEC}" name="3Gota-a-Gota" dataDxfId="44"/>
    <tableColumn id="19" xr3:uid="{893058FD-DD09-4AE3-9E35-2BDADE9546B9}" name="3Subterranea" dataDxfId="43"/>
    <tableColumn id="20" xr3:uid="{5CFE2F97-7EAE-417F-BE62-E6CA331245F0}" name="4Aspersão" dataDxfId="42"/>
    <tableColumn id="21" xr3:uid="{DEE6F2A0-8B61-43E9-B30E-1EE2DC4E09B5}" name="4Canhão" dataDxfId="41"/>
    <tableColumn id="22" xr3:uid="{296DCD24-8060-485A-8739-8EC10FA9FA94}" name="4Pivot" dataDxfId="40"/>
    <tableColumn id="23" xr3:uid="{59410C52-76C8-4EF7-A543-F05A8A3AAABE}" name="4Micro-Asp" dataDxfId="39"/>
    <tableColumn id="24" xr3:uid="{64CC262B-9415-45B2-9407-3232EF235490}" name="4Gota-a-Gota" dataDxfId="38"/>
    <tableColumn id="25" xr3:uid="{71DEBDD1-48B5-4512-911A-37AD78461E24}" name="4Subterranea" dataDxfId="37"/>
    <tableColumn id="26" xr3:uid="{57612D0D-A190-4742-B8FE-7C7568DDC2F8}" name="0Aspersão" dataDxfId="36"/>
    <tableColumn id="27" xr3:uid="{2C444150-DAA7-4398-8C88-CAC6ADC288E6}" name="0Canhão" dataDxfId="35"/>
    <tableColumn id="28" xr3:uid="{CC4DA44C-7691-47DB-B7AA-68A54D943D92}" name="0Pivot" dataDxfId="34"/>
    <tableColumn id="29" xr3:uid="{F44D6B99-8380-4AAB-8D3A-8E9E0151CA8C}" name="0Micro-Asp" dataDxfId="33"/>
    <tableColumn id="30" xr3:uid="{F5F8833B-EC37-456A-954C-4F3B578B2B49}" name="0Gota-a-Gota" dataDxfId="32"/>
    <tableColumn id="31" xr3:uid="{0D093C55-FF54-4872-B07F-B5C320E46F5D}" name="0Subterranea" dataDxfId="31"/>
    <tableColumn id="32" xr3:uid="{212E3A64-56A9-4BE8-A0D5-37F7A1903584}" name="5Aspersão" dataDxfId="30"/>
    <tableColumn id="33" xr3:uid="{8C67EAF0-2C36-4CE2-8D57-1D1B9E4D66D4}" name="5Canhão" dataDxfId="29"/>
    <tableColumn id="34" xr3:uid="{8E72B119-07C8-4180-A49F-77F324FC3253}" name="5Pivot" dataDxfId="28"/>
    <tableColumn id="35" xr3:uid="{81B457AD-7EE3-497A-9ACD-798E151E2230}" name="5Micro-Asp" dataDxfId="27"/>
    <tableColumn id="36" xr3:uid="{2FC209AE-8D28-4B8A-B199-8AC3A1FE01DE}" name="5Gota-a-Gota" dataDxfId="26"/>
    <tableColumn id="37" xr3:uid="{D202C330-1063-47C2-9410-4BAFB7C96F45}" name="5Subterranea" dataDxfId="25"/>
    <tableColumn id="38" xr3:uid="{1789D8C7-D624-456B-BBC2-9A2B25A6EACB}" name="6Aspersão" dataDxfId="24"/>
    <tableColumn id="39" xr3:uid="{C72E4763-8307-4A44-B155-FF58574D3843}" name="6Canhão" dataDxfId="23"/>
    <tableColumn id="40" xr3:uid="{DC6B01EC-4779-4E2C-B4D2-8F11F809596A}" name="6Pivot" dataDxfId="22"/>
    <tableColumn id="41" xr3:uid="{C91C9F15-F02E-4CB3-B25D-0251ED4DD157}" name="6Micro-Asp" dataDxfId="21"/>
    <tableColumn id="42" xr3:uid="{C328C90F-4D82-441E-8F72-0042489B318E}" name="6Gota-a-Gota" dataDxfId="20"/>
    <tableColumn id="43" xr3:uid="{60BBF4FB-354C-4B90-90D2-999BF09B1601}" name="6Subterranea" dataDxfId="19"/>
    <tableColumn id="44" xr3:uid="{0B173D6A-1C97-4AE8-8BAD-C5051E65434C}" name="7Aspersão" dataDxfId="18"/>
    <tableColumn id="45" xr3:uid="{B9FBADF0-3B5D-49AE-83DB-EAFC652C25D5}" name="7Canhão" dataDxfId="17"/>
    <tableColumn id="46" xr3:uid="{0275F890-3787-4795-8D94-BD5682B2C002}" name="7Pivot" dataDxfId="16"/>
    <tableColumn id="47" xr3:uid="{113B30CB-C904-496F-9D7D-31A57DF9EF5B}" name="7Micro-Asp" dataDxfId="15"/>
    <tableColumn id="48" xr3:uid="{9696F924-97C3-441E-959C-383B036B2B5E}" name="7Gota-a-Gota" dataDxfId="14"/>
    <tableColumn id="49" xr3:uid="{DCF16DDA-211A-47A6-B15E-E05693C1C080}" name="7Subterranea" data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a.oliv@yahhoo.org" TargetMode="External"/><Relationship Id="rId2" Type="http://schemas.openxmlformats.org/officeDocument/2006/relationships/hyperlink" Target="mailto:arvb@arr.pt" TargetMode="External"/><Relationship Id="rId1" Type="http://schemas.openxmlformats.org/officeDocument/2006/relationships/hyperlink" Target="mailto:scs@arvb.p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tabColor theme="7" tint="0.39997558519241921"/>
    <pageSetUpPr fitToPage="1"/>
  </sheetPr>
  <dimension ref="A1:AA48"/>
  <sheetViews>
    <sheetView showGridLines="0" tabSelected="1" zoomScaleNormal="100" workbookViewId="0">
      <selection activeCell="B2" sqref="B2"/>
    </sheetView>
  </sheetViews>
  <sheetFormatPr defaultColWidth="9.109375" defaultRowHeight="15" x14ac:dyDescent="0.25"/>
  <cols>
    <col min="1" max="1" width="2.33203125" style="65" customWidth="1"/>
    <col min="2" max="2" width="25.88671875" style="65" customWidth="1"/>
    <col min="3" max="3" width="18" style="65" customWidth="1"/>
    <col min="4" max="4" width="9" style="65" bestFit="1" customWidth="1"/>
    <col min="5" max="5" width="9.88671875" style="65" customWidth="1"/>
    <col min="6" max="6" width="18.44140625" style="65" customWidth="1"/>
    <col min="7" max="7" width="8.5546875" style="65" customWidth="1"/>
    <col min="8" max="8" width="14.44140625" style="65" customWidth="1"/>
    <col min="9" max="9" width="16.6640625" style="65" customWidth="1"/>
    <col min="10" max="10" width="16.33203125" style="65" customWidth="1"/>
    <col min="11" max="11" width="10" style="65" customWidth="1"/>
    <col min="12" max="12" width="5.44140625" style="65" customWidth="1"/>
    <col min="13" max="13" width="2.33203125" style="65" customWidth="1"/>
    <col min="14" max="14" width="7.109375" style="65" customWidth="1"/>
    <col min="15" max="25" width="9.109375" style="65"/>
    <col min="26" max="26" width="0" style="65" hidden="1" customWidth="1"/>
    <col min="27" max="27" width="9.109375" style="65" hidden="1" customWidth="1"/>
    <col min="28" max="28" width="0" style="65" hidden="1" customWidth="1"/>
    <col min="29" max="16384" width="9.109375" style="65"/>
  </cols>
  <sheetData>
    <row r="1" spans="1:27" ht="4.5" customHeight="1" x14ac:dyDescent="0.25">
      <c r="A1" s="64"/>
      <c r="B1" s="64"/>
      <c r="C1" s="64"/>
      <c r="D1" s="64"/>
      <c r="E1" s="64"/>
      <c r="F1" s="95"/>
      <c r="G1" s="64"/>
      <c r="H1" s="64"/>
      <c r="I1" s="64"/>
      <c r="J1" s="64"/>
      <c r="K1" s="64"/>
      <c r="L1" s="64"/>
      <c r="M1" s="64"/>
      <c r="AA1" s="65" t="s">
        <v>199</v>
      </c>
    </row>
    <row r="2" spans="1:27" ht="21" customHeight="1" x14ac:dyDescent="0.25">
      <c r="A2" s="64"/>
      <c r="B2" s="66"/>
      <c r="C2" s="66"/>
      <c r="D2" s="66"/>
      <c r="E2" s="64"/>
      <c r="F2" s="226" t="s">
        <v>198</v>
      </c>
      <c r="G2" s="227"/>
      <c r="H2" s="227"/>
      <c r="I2" s="227"/>
      <c r="J2" s="227"/>
      <c r="K2" s="227"/>
      <c r="L2" s="228"/>
      <c r="M2" s="64"/>
      <c r="AA2" s="65">
        <v>1</v>
      </c>
    </row>
    <row r="3" spans="1:27" ht="15.75" customHeight="1" x14ac:dyDescent="0.25">
      <c r="A3" s="64"/>
      <c r="B3" s="64"/>
      <c r="C3" s="64"/>
      <c r="D3" s="64"/>
      <c r="E3" s="64"/>
      <c r="F3" s="229" t="s">
        <v>1</v>
      </c>
      <c r="G3" s="230"/>
      <c r="H3" s="230"/>
      <c r="I3" s="230"/>
      <c r="J3" s="230"/>
      <c r="K3" s="230"/>
      <c r="L3" s="231"/>
      <c r="M3" s="64"/>
      <c r="AA3" s="65">
        <v>2</v>
      </c>
    </row>
    <row r="4" spans="1:27" ht="16.5" customHeight="1" x14ac:dyDescent="0.25">
      <c r="A4" s="64"/>
      <c r="B4" s="64"/>
      <c r="C4" s="64"/>
      <c r="D4" s="64"/>
      <c r="E4" s="64"/>
      <c r="F4" s="232"/>
      <c r="G4" s="233"/>
      <c r="H4" s="233"/>
      <c r="I4" s="233"/>
      <c r="J4" s="233"/>
      <c r="K4" s="233"/>
      <c r="L4" s="234"/>
      <c r="M4" s="64"/>
      <c r="AA4" s="65">
        <v>3</v>
      </c>
    </row>
    <row r="5" spans="1:27" ht="12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AA5" s="65">
        <v>4</v>
      </c>
    </row>
    <row r="6" spans="1:27" ht="15" customHeight="1" x14ac:dyDescent="0.25">
      <c r="A6" s="64"/>
      <c r="B6" s="64"/>
      <c r="C6" s="64"/>
      <c r="D6" s="64"/>
      <c r="E6" s="64"/>
      <c r="F6" s="239" t="s">
        <v>0</v>
      </c>
      <c r="G6" s="240"/>
      <c r="H6" s="240"/>
      <c r="I6" s="240"/>
      <c r="J6" s="240"/>
      <c r="K6" s="240"/>
      <c r="L6" s="241"/>
      <c r="M6" s="64"/>
      <c r="AA6" s="65">
        <v>5</v>
      </c>
    </row>
    <row r="7" spans="1:27" ht="12.75" customHeight="1" thickBot="1" x14ac:dyDescent="0.3">
      <c r="A7" s="64"/>
      <c r="B7" s="64"/>
      <c r="C7" s="64"/>
      <c r="D7" s="64"/>
      <c r="E7" s="64"/>
      <c r="F7" s="78"/>
      <c r="G7" s="79"/>
      <c r="H7" s="79"/>
      <c r="I7" s="79"/>
      <c r="J7" s="79"/>
      <c r="K7" s="79"/>
      <c r="L7" s="80"/>
      <c r="M7" s="64"/>
      <c r="AA7" s="65">
        <v>6</v>
      </c>
    </row>
    <row r="8" spans="1:27" ht="20.100000000000001" customHeight="1" thickBot="1" x14ac:dyDescent="0.3">
      <c r="A8" s="64"/>
      <c r="B8" s="64"/>
      <c r="C8" s="64"/>
      <c r="D8" s="64"/>
      <c r="E8" s="64"/>
      <c r="F8" s="81" t="s">
        <v>177</v>
      </c>
      <c r="G8" s="237"/>
      <c r="H8" s="238"/>
      <c r="I8" s="96" t="s">
        <v>305</v>
      </c>
      <c r="J8" s="102"/>
      <c r="K8" s="103"/>
      <c r="L8" s="82"/>
      <c r="M8" s="64"/>
      <c r="AA8" s="65">
        <v>7</v>
      </c>
    </row>
    <row r="9" spans="1:27" ht="4.5" customHeight="1" x14ac:dyDescent="0.25">
      <c r="A9" s="64"/>
      <c r="B9" s="64"/>
      <c r="C9" s="64"/>
      <c r="D9" s="64"/>
      <c r="E9" s="64"/>
      <c r="F9" s="83"/>
      <c r="G9" s="84"/>
      <c r="H9" s="84"/>
      <c r="I9" s="84"/>
      <c r="J9" s="85"/>
      <c r="K9" s="86"/>
      <c r="L9" s="87"/>
      <c r="M9" s="64"/>
    </row>
    <row r="10" spans="1:27" ht="5.25" customHeight="1" thickBot="1" x14ac:dyDescent="0.3">
      <c r="A10" s="64"/>
      <c r="B10" s="64"/>
      <c r="C10" s="64"/>
      <c r="D10" s="64"/>
      <c r="E10" s="64"/>
      <c r="F10" s="83"/>
      <c r="G10" s="84"/>
      <c r="H10" s="84"/>
      <c r="I10" s="84"/>
      <c r="J10" s="79"/>
      <c r="K10" s="79"/>
      <c r="L10" s="87"/>
      <c r="M10" s="64"/>
    </row>
    <row r="11" spans="1:27" ht="20.100000000000001" customHeight="1" thickBot="1" x14ac:dyDescent="0.3">
      <c r="A11" s="64"/>
      <c r="B11" s="64"/>
      <c r="C11" s="64"/>
      <c r="D11" s="64"/>
      <c r="E11" s="64"/>
      <c r="F11" s="88" t="s">
        <v>178</v>
      </c>
      <c r="G11" s="237"/>
      <c r="H11" s="238"/>
      <c r="I11" s="85"/>
      <c r="J11" s="79"/>
      <c r="K11" s="79"/>
      <c r="L11" s="87"/>
      <c r="M11" s="64"/>
    </row>
    <row r="12" spans="1:27" ht="9" customHeight="1" x14ac:dyDescent="0.25">
      <c r="A12" s="64"/>
      <c r="B12" s="64"/>
      <c r="C12" s="64"/>
      <c r="D12" s="64"/>
      <c r="E12" s="64"/>
      <c r="F12" s="89"/>
      <c r="G12" s="90"/>
      <c r="H12" s="90"/>
      <c r="I12" s="90"/>
      <c r="J12" s="91"/>
      <c r="K12" s="91"/>
      <c r="L12" s="92"/>
      <c r="M12" s="64"/>
    </row>
    <row r="13" spans="1:27" s="70" customFormat="1" ht="24" customHeight="1" x14ac:dyDescent="0.25">
      <c r="A13" s="69"/>
      <c r="B13" s="93" t="s">
        <v>3</v>
      </c>
      <c r="C13" s="94"/>
      <c r="D13" s="94"/>
      <c r="E13" s="94"/>
      <c r="F13" s="94"/>
      <c r="G13" s="69"/>
      <c r="H13" s="69"/>
      <c r="I13" s="69"/>
      <c r="J13" s="69"/>
      <c r="K13" s="69"/>
      <c r="L13" s="69"/>
      <c r="M13" s="69"/>
      <c r="P13" s="135"/>
    </row>
    <row r="14" spans="1:27" s="70" customFormat="1" ht="5.0999999999999996" customHeight="1" thickBot="1" x14ac:dyDescent="0.3">
      <c r="A14" s="69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104"/>
      <c r="M14" s="69"/>
    </row>
    <row r="15" spans="1:27" s="70" customFormat="1" ht="24.9" customHeight="1" thickBot="1" x14ac:dyDescent="0.3">
      <c r="A15" s="69"/>
      <c r="B15" s="105" t="s">
        <v>162</v>
      </c>
      <c r="C15" s="235" t="s">
        <v>306</v>
      </c>
      <c r="D15" s="242"/>
      <c r="E15" s="242"/>
      <c r="F15" s="236"/>
      <c r="G15" s="106"/>
      <c r="H15" s="107" t="s">
        <v>163</v>
      </c>
      <c r="I15" s="73">
        <v>555555555</v>
      </c>
      <c r="J15" s="108"/>
      <c r="K15" s="108"/>
      <c r="L15" s="109"/>
      <c r="M15" s="69"/>
    </row>
    <row r="16" spans="1:27" s="70" customFormat="1" ht="5.0999999999999996" customHeight="1" thickBot="1" x14ac:dyDescent="0.3">
      <c r="A16" s="69"/>
      <c r="B16" s="105"/>
      <c r="C16" s="110"/>
      <c r="D16" s="111"/>
      <c r="E16" s="106"/>
      <c r="F16" s="106"/>
      <c r="G16" s="106"/>
      <c r="H16" s="107"/>
      <c r="I16" s="112"/>
      <c r="J16" s="108"/>
      <c r="K16" s="108"/>
      <c r="L16" s="109"/>
      <c r="M16" s="69"/>
    </row>
    <row r="17" spans="1:16" s="70" customFormat="1" ht="29.25" customHeight="1" thickBot="1" x14ac:dyDescent="0.3">
      <c r="A17" s="69"/>
      <c r="B17" s="105" t="s">
        <v>171</v>
      </c>
      <c r="C17" s="243" t="s">
        <v>158</v>
      </c>
      <c r="D17" s="244"/>
      <c r="E17" s="244"/>
      <c r="F17" s="244"/>
      <c r="G17" s="106"/>
      <c r="H17" s="107" t="s">
        <v>164</v>
      </c>
      <c r="I17" s="235" t="s">
        <v>159</v>
      </c>
      <c r="J17" s="236"/>
      <c r="K17" s="74"/>
      <c r="L17" s="109"/>
      <c r="M17" s="69"/>
    </row>
    <row r="18" spans="1:16" s="70" customFormat="1" ht="4.5" customHeight="1" thickBot="1" x14ac:dyDescent="0.3">
      <c r="A18" s="69"/>
      <c r="B18" s="105"/>
      <c r="C18" s="108"/>
      <c r="D18" s="111"/>
      <c r="E18" s="106"/>
      <c r="F18" s="106"/>
      <c r="G18" s="108"/>
      <c r="H18" s="113"/>
      <c r="I18" s="111"/>
      <c r="J18" s="106"/>
      <c r="K18" s="74"/>
      <c r="L18" s="109"/>
      <c r="M18" s="69"/>
    </row>
    <row r="19" spans="1:16" s="70" customFormat="1" ht="24.9" customHeight="1" thickBot="1" x14ac:dyDescent="0.3">
      <c r="A19" s="69"/>
      <c r="B19" s="105" t="s">
        <v>173</v>
      </c>
      <c r="C19" s="73">
        <v>999999999</v>
      </c>
      <c r="D19" s="108"/>
      <c r="E19" s="107" t="s">
        <v>167</v>
      </c>
      <c r="F19" s="73">
        <v>111111111</v>
      </c>
      <c r="G19" s="108"/>
      <c r="H19" s="107" t="s">
        <v>169</v>
      </c>
      <c r="I19" s="247" t="s">
        <v>307</v>
      </c>
      <c r="J19" s="248"/>
      <c r="K19" s="108"/>
      <c r="L19" s="109"/>
      <c r="M19" s="69"/>
    </row>
    <row r="20" spans="1:16" s="70" customFormat="1" ht="4.5" customHeight="1" thickBot="1" x14ac:dyDescent="0.3">
      <c r="A20" s="69"/>
      <c r="B20" s="114"/>
      <c r="C20" s="115"/>
      <c r="D20" s="108"/>
      <c r="E20" s="107"/>
      <c r="F20" s="115"/>
      <c r="G20" s="108"/>
      <c r="H20" s="107"/>
      <c r="I20" s="116"/>
      <c r="J20" s="108"/>
      <c r="K20" s="108"/>
      <c r="L20" s="109"/>
      <c r="M20" s="69"/>
    </row>
    <row r="21" spans="1:16" s="70" customFormat="1" ht="24.75" customHeight="1" thickBot="1" x14ac:dyDescent="0.3">
      <c r="A21" s="69"/>
      <c r="B21" s="114" t="s">
        <v>172</v>
      </c>
      <c r="C21" s="97" t="s">
        <v>34</v>
      </c>
      <c r="D21" s="111"/>
      <c r="E21" s="111"/>
      <c r="F21" s="108"/>
      <c r="G21" s="108"/>
      <c r="H21" s="108"/>
      <c r="I21" s="108"/>
      <c r="J21" s="108"/>
      <c r="K21" s="108"/>
      <c r="L21" s="109"/>
      <c r="M21" s="69"/>
    </row>
    <row r="22" spans="1:16" s="70" customFormat="1" ht="5.0999999999999996" customHeight="1" x14ac:dyDescent="0.25">
      <c r="A22" s="69"/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9"/>
      <c r="M22" s="69"/>
    </row>
    <row r="23" spans="1:16" s="70" customFormat="1" ht="9" customHeight="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16" s="70" customFormat="1" ht="15.75" customHeight="1" x14ac:dyDescent="0.25">
      <c r="A24" s="69"/>
      <c r="B24" s="93" t="s">
        <v>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P24" s="75"/>
    </row>
    <row r="25" spans="1:16" s="70" customFormat="1" ht="6" customHeight="1" thickBot="1" x14ac:dyDescent="0.3">
      <c r="A25" s="69"/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104"/>
      <c r="M25" s="69"/>
    </row>
    <row r="26" spans="1:16" s="70" customFormat="1" ht="24.9" customHeight="1" thickBot="1" x14ac:dyDescent="0.3">
      <c r="A26" s="69"/>
      <c r="B26" s="120" t="s">
        <v>160</v>
      </c>
      <c r="C26" s="235" t="s">
        <v>193</v>
      </c>
      <c r="D26" s="242"/>
      <c r="E26" s="242"/>
      <c r="F26" s="236"/>
      <c r="G26" s="108"/>
      <c r="H26" s="108"/>
      <c r="I26" s="108"/>
      <c r="J26" s="108"/>
      <c r="K26" s="108"/>
      <c r="L26" s="121"/>
      <c r="M26" s="69"/>
    </row>
    <row r="27" spans="1:16" s="70" customFormat="1" ht="5.0999999999999996" customHeight="1" thickBot="1" x14ac:dyDescent="0.3">
      <c r="A27" s="69"/>
      <c r="B27" s="120"/>
      <c r="C27" s="111"/>
      <c r="D27" s="108"/>
      <c r="E27" s="108"/>
      <c r="F27" s="108"/>
      <c r="G27" s="108"/>
      <c r="H27" s="108"/>
      <c r="I27" s="108"/>
      <c r="J27" s="108"/>
      <c r="K27" s="108"/>
      <c r="L27" s="121"/>
      <c r="M27" s="69"/>
    </row>
    <row r="28" spans="1:16" s="70" customFormat="1" ht="24.9" customHeight="1" thickBot="1" x14ac:dyDescent="0.3">
      <c r="A28" s="69"/>
      <c r="B28" s="120" t="s">
        <v>161</v>
      </c>
      <c r="C28" s="243" t="s">
        <v>158</v>
      </c>
      <c r="D28" s="244"/>
      <c r="E28" s="244"/>
      <c r="F28" s="244"/>
      <c r="G28" s="108"/>
      <c r="H28" s="107" t="s">
        <v>165</v>
      </c>
      <c r="I28" s="235" t="s">
        <v>159</v>
      </c>
      <c r="J28" s="236"/>
      <c r="K28" s="74"/>
      <c r="L28" s="121"/>
      <c r="M28" s="69"/>
    </row>
    <row r="29" spans="1:16" s="70" customFormat="1" ht="5.0999999999999996" customHeight="1" thickBot="1" x14ac:dyDescent="0.3">
      <c r="A29" s="69"/>
      <c r="B29" s="122"/>
      <c r="C29" s="111"/>
      <c r="D29" s="108"/>
      <c r="E29" s="108"/>
      <c r="F29" s="108"/>
      <c r="G29" s="108"/>
      <c r="H29" s="113"/>
      <c r="I29" s="111"/>
      <c r="J29" s="74"/>
      <c r="K29" s="74"/>
      <c r="L29" s="121"/>
      <c r="M29" s="69"/>
    </row>
    <row r="30" spans="1:16" s="70" customFormat="1" ht="24.9" customHeight="1" thickBot="1" x14ac:dyDescent="0.3">
      <c r="A30" s="69"/>
      <c r="B30" s="105" t="s">
        <v>173</v>
      </c>
      <c r="C30" s="73">
        <v>999999999</v>
      </c>
      <c r="D30" s="108"/>
      <c r="E30" s="113" t="s">
        <v>168</v>
      </c>
      <c r="F30" s="73">
        <v>111111111</v>
      </c>
      <c r="G30" s="108"/>
      <c r="H30" s="107" t="s">
        <v>170</v>
      </c>
      <c r="I30" s="245" t="s">
        <v>308</v>
      </c>
      <c r="J30" s="246"/>
      <c r="K30" s="108"/>
      <c r="L30" s="109"/>
      <c r="M30" s="69"/>
    </row>
    <row r="31" spans="1:16" s="70" customFormat="1" ht="5.0999999999999996" customHeight="1" x14ac:dyDescent="0.25">
      <c r="A31" s="69"/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5"/>
      <c r="M31" s="69"/>
    </row>
    <row r="32" spans="1:16" s="70" customFormat="1" ht="6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</row>
    <row r="33" spans="1:13" s="70" customFormat="1" ht="18.75" customHeight="1" x14ac:dyDescent="0.25">
      <c r="A33" s="69"/>
      <c r="B33" s="93" t="s">
        <v>2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1:13" s="70" customFormat="1" ht="5.0999999999999996" customHeight="1" thickBot="1" x14ac:dyDescent="0.3">
      <c r="A34" s="69"/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104"/>
      <c r="M34" s="69"/>
    </row>
    <row r="35" spans="1:13" s="70" customFormat="1" ht="24.9" customHeight="1" thickBot="1" x14ac:dyDescent="0.3">
      <c r="A35" s="69"/>
      <c r="B35" s="126" t="s">
        <v>174</v>
      </c>
      <c r="C35" s="235" t="s">
        <v>175</v>
      </c>
      <c r="D35" s="242"/>
      <c r="E35" s="242"/>
      <c r="F35" s="236"/>
      <c r="G35" s="69"/>
      <c r="H35" s="107" t="s">
        <v>163</v>
      </c>
      <c r="I35" s="73">
        <v>222222222</v>
      </c>
      <c r="J35" s="69"/>
      <c r="K35" s="69"/>
      <c r="L35" s="127"/>
      <c r="M35" s="69"/>
    </row>
    <row r="36" spans="1:13" s="70" customFormat="1" ht="5.0999999999999996" customHeight="1" thickBot="1" x14ac:dyDescent="0.3">
      <c r="A36" s="69"/>
      <c r="B36" s="126"/>
      <c r="C36" s="111"/>
      <c r="D36" s="106"/>
      <c r="E36" s="106"/>
      <c r="F36" s="106"/>
      <c r="G36" s="69"/>
      <c r="H36" s="107"/>
      <c r="I36" s="112"/>
      <c r="J36" s="108"/>
      <c r="K36" s="69"/>
      <c r="L36" s="127"/>
      <c r="M36" s="69"/>
    </row>
    <row r="37" spans="1:13" s="70" customFormat="1" ht="24.9" customHeight="1" thickBot="1" x14ac:dyDescent="0.3">
      <c r="A37" s="69"/>
      <c r="B37" s="126" t="s">
        <v>161</v>
      </c>
      <c r="C37" s="235" t="s">
        <v>176</v>
      </c>
      <c r="D37" s="242"/>
      <c r="E37" s="242"/>
      <c r="F37" s="236"/>
      <c r="G37" s="69"/>
      <c r="H37" s="107" t="s">
        <v>164</v>
      </c>
      <c r="I37" s="235" t="s">
        <v>159</v>
      </c>
      <c r="J37" s="236"/>
      <c r="K37" s="106"/>
      <c r="L37" s="127"/>
      <c r="M37" s="69"/>
    </row>
    <row r="38" spans="1:13" s="70" customFormat="1" ht="5.0999999999999996" customHeight="1" thickBot="1" x14ac:dyDescent="0.3">
      <c r="A38" s="69"/>
      <c r="B38" s="126"/>
      <c r="C38" s="111"/>
      <c r="D38" s="106"/>
      <c r="E38" s="106"/>
      <c r="F38" s="106"/>
      <c r="G38" s="69"/>
      <c r="H38" s="113"/>
      <c r="I38" s="111"/>
      <c r="J38" s="106"/>
      <c r="K38" s="106"/>
      <c r="L38" s="127"/>
      <c r="M38" s="69"/>
    </row>
    <row r="39" spans="1:13" s="70" customFormat="1" ht="24.9" customHeight="1" thickBot="1" x14ac:dyDescent="0.3">
      <c r="A39" s="69"/>
      <c r="B39" s="126" t="s">
        <v>166</v>
      </c>
      <c r="C39" s="73">
        <v>777777777</v>
      </c>
      <c r="D39" s="69"/>
      <c r="E39" s="128" t="s">
        <v>167</v>
      </c>
      <c r="F39" s="73">
        <v>333333333</v>
      </c>
      <c r="G39" s="69"/>
      <c r="H39" s="107" t="s">
        <v>169</v>
      </c>
      <c r="I39" s="245" t="s">
        <v>309</v>
      </c>
      <c r="J39" s="246"/>
      <c r="K39" s="69"/>
      <c r="L39" s="127"/>
      <c r="M39" s="69"/>
    </row>
    <row r="40" spans="1:13" s="70" customFormat="1" ht="5.0999999999999996" customHeight="1" x14ac:dyDescent="0.25">
      <c r="A40" s="69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1"/>
      <c r="M40" s="69"/>
    </row>
    <row r="41" spans="1:13" s="70" customFormat="1" ht="7.5" customHeight="1" x14ac:dyDescent="0.25">
      <c r="A41" s="69"/>
      <c r="B41" s="69"/>
      <c r="C41" s="69"/>
      <c r="D41" s="69"/>
      <c r="E41" s="69"/>
      <c r="F41" s="69"/>
      <c r="G41" s="69"/>
      <c r="K41" s="69"/>
      <c r="L41" s="69"/>
      <c r="M41" s="69"/>
    </row>
    <row r="42" spans="1:13" s="70" customFormat="1" ht="21" customHeight="1" x14ac:dyDescent="0.25">
      <c r="A42" s="69"/>
      <c r="B42" s="93" t="s">
        <v>200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3" s="70" customFormat="1" ht="5.0999999999999996" customHeight="1" thickBot="1" x14ac:dyDescent="0.3">
      <c r="A43" s="69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104"/>
      <c r="M43" s="69"/>
    </row>
    <row r="44" spans="1:13" s="70" customFormat="1" ht="24.9" customHeight="1" thickBot="1" x14ac:dyDescent="0.3">
      <c r="A44" s="69"/>
      <c r="B44" s="126" t="s">
        <v>197</v>
      </c>
      <c r="C44" s="76">
        <v>7</v>
      </c>
      <c r="D44" s="106"/>
      <c r="E44" s="106"/>
      <c r="F44" s="106"/>
      <c r="G44" s="69"/>
      <c r="H44" s="107"/>
      <c r="I44" s="112"/>
      <c r="J44" s="108"/>
      <c r="K44" s="69"/>
      <c r="L44" s="127"/>
      <c r="M44" s="69"/>
    </row>
    <row r="45" spans="1:13" ht="5.0999999999999996" customHeight="1" x14ac:dyDescent="0.25">
      <c r="A45" s="64"/>
      <c r="B45" s="132"/>
      <c r="C45" s="133"/>
      <c r="D45" s="133"/>
      <c r="E45" s="133"/>
      <c r="F45" s="133"/>
      <c r="G45" s="133"/>
      <c r="H45" s="133"/>
      <c r="I45" s="133"/>
      <c r="J45" s="133"/>
      <c r="K45" s="133"/>
      <c r="L45" s="134"/>
      <c r="M45" s="64"/>
    </row>
    <row r="46" spans="1:13" ht="30.6" customHeight="1" x14ac:dyDescent="0.25">
      <c r="B46" s="6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3" x14ac:dyDescent="0.25">
      <c r="J47" s="68"/>
      <c r="K47" s="68"/>
      <c r="L47" s="68"/>
    </row>
    <row r="48" spans="1:13" ht="4.5" customHeight="1" x14ac:dyDescent="0.25"/>
  </sheetData>
  <sheetProtection algorithmName="SHA-512" hashValue="0k2IVb4QBBWudD4PLZqTeEbCp9OxXXMPGo9xzNB6J4x397OdvwNaSpdcGWRK5YXaKQE8KOqzvoNyNui+uy+c5g==" saltValue="MjeLA1yHpodMjuIS9hSjVA==" spinCount="100000" sheet="1" objects="1" scenarios="1"/>
  <mergeCells count="17">
    <mergeCell ref="I39:J39"/>
    <mergeCell ref="I19:J19"/>
    <mergeCell ref="I30:J30"/>
    <mergeCell ref="C37:F37"/>
    <mergeCell ref="I37:J37"/>
    <mergeCell ref="I28:J28"/>
    <mergeCell ref="C26:F26"/>
    <mergeCell ref="C28:F28"/>
    <mergeCell ref="C35:F35"/>
    <mergeCell ref="F2:L2"/>
    <mergeCell ref="F3:L4"/>
    <mergeCell ref="I17:J17"/>
    <mergeCell ref="G8:H8"/>
    <mergeCell ref="G11:H11"/>
    <mergeCell ref="F6:L6"/>
    <mergeCell ref="C15:F15"/>
    <mergeCell ref="C17:F17"/>
  </mergeCells>
  <phoneticPr fontId="3" type="noConversion"/>
  <dataValidations count="2">
    <dataValidation type="list" allowBlank="1" showInputMessage="1" showErrorMessage="1" sqref="C21" xr:uid="{00000000-0002-0000-0000-000000000000}">
      <formula1>$AB$2:$AB$4</formula1>
    </dataValidation>
    <dataValidation type="list" allowBlank="1" showInputMessage="1" showErrorMessage="1" sqref="C44" xr:uid="{350F8859-D0A3-426C-9471-70BD718D2362}">
      <formula1>$AA$2:$AA$8</formula1>
    </dataValidation>
  </dataValidations>
  <hyperlinks>
    <hyperlink ref="I30" r:id="rId1" xr:uid="{E8322CEE-ED14-4200-BFEC-E90373A29B40}"/>
    <hyperlink ref="I19" r:id="rId2" xr:uid="{B67DCA35-39C7-48B6-AB39-8BCC93B81E51}"/>
    <hyperlink ref="I39" r:id="rId3" xr:uid="{384BC936-C61F-492D-B526-CA5137075851}"/>
  </hyperlinks>
  <printOptions horizontalCentered="1" verticalCentered="1"/>
  <pageMargins left="0.17" right="0.17" top="0.11" bottom="0.47244094488188981" header="0" footer="0"/>
  <pageSetup paperSize="9" orientation="portrait" horizontalDpi="4294967293" verticalDpi="3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3">
    <tabColor theme="7" tint="0.39997558519241921"/>
  </sheetPr>
  <dimension ref="A1:AA128"/>
  <sheetViews>
    <sheetView showGridLines="0" showZeros="0" zoomScaleNormal="100" workbookViewId="0">
      <selection activeCell="H10" sqref="H10"/>
    </sheetView>
  </sheetViews>
  <sheetFormatPr defaultColWidth="9.109375" defaultRowHeight="13.2" x14ac:dyDescent="0.25"/>
  <cols>
    <col min="1" max="1" width="4" customWidth="1"/>
    <col min="2" max="2" width="12.6640625" customWidth="1"/>
    <col min="3" max="6" width="30.6640625" customWidth="1"/>
    <col min="7" max="7" width="10" customWidth="1"/>
    <col min="8" max="8" width="19.6640625" style="147" bestFit="1" customWidth="1"/>
    <col min="9" max="9" width="30.6640625" style="147" customWidth="1"/>
    <col min="16" max="18" width="0" hidden="1" customWidth="1"/>
    <col min="19" max="19" width="12.44140625" hidden="1" customWidth="1"/>
    <col min="20" max="27" width="0" hidden="1" customWidth="1"/>
  </cols>
  <sheetData>
    <row r="1" spans="1:27" x14ac:dyDescent="0.25">
      <c r="A1" s="136"/>
      <c r="B1" s="136"/>
      <c r="C1" s="136"/>
      <c r="D1" s="136"/>
      <c r="E1" s="136"/>
      <c r="F1" s="136"/>
      <c r="G1" s="136"/>
      <c r="H1" s="137"/>
      <c r="I1" s="137"/>
      <c r="P1" s="138" t="s">
        <v>192</v>
      </c>
      <c r="S1" s="138" t="s">
        <v>190</v>
      </c>
      <c r="AA1" s="138" t="s">
        <v>189</v>
      </c>
    </row>
    <row r="2" spans="1:27" ht="14.4" x14ac:dyDescent="0.3">
      <c r="A2" s="136"/>
      <c r="B2" s="139" t="s">
        <v>14</v>
      </c>
      <c r="C2" s="140"/>
      <c r="D2" s="141"/>
      <c r="E2" s="139" t="s">
        <v>201</v>
      </c>
      <c r="F2" s="142">
        <f>IDENTIFICAÇÃO!C44</f>
        <v>7</v>
      </c>
      <c r="G2" s="141"/>
      <c r="H2" s="143" t="s">
        <v>195</v>
      </c>
      <c r="I2" s="261">
        <f>SUM(F13+F24+F35+F46+F57)</f>
        <v>123000</v>
      </c>
      <c r="P2" t="s">
        <v>35</v>
      </c>
      <c r="S2" t="s">
        <v>42</v>
      </c>
      <c r="AA2" t="s">
        <v>42</v>
      </c>
    </row>
    <row r="3" spans="1:27" ht="15" thickBot="1" x14ac:dyDescent="0.35">
      <c r="A3" s="136"/>
      <c r="B3" s="144"/>
      <c r="C3" s="136"/>
      <c r="D3" s="136"/>
      <c r="E3" s="136"/>
      <c r="F3" s="136"/>
      <c r="G3" s="136"/>
      <c r="H3" s="143" t="s">
        <v>196</v>
      </c>
      <c r="I3" s="262"/>
      <c r="P3" t="s">
        <v>40</v>
      </c>
      <c r="S3" t="s">
        <v>247</v>
      </c>
      <c r="AA3" t="s">
        <v>42</v>
      </c>
    </row>
    <row r="4" spans="1:27" ht="15" thickBot="1" x14ac:dyDescent="0.35">
      <c r="A4" s="136"/>
      <c r="B4" s="145" t="s">
        <v>8</v>
      </c>
      <c r="C4" s="146" t="s">
        <v>13</v>
      </c>
      <c r="D4" s="157" t="s">
        <v>180</v>
      </c>
      <c r="E4" s="158"/>
      <c r="F4" s="159"/>
      <c r="G4" s="146"/>
      <c r="P4" t="s">
        <v>38</v>
      </c>
      <c r="S4" t="s">
        <v>45</v>
      </c>
      <c r="AA4" t="s">
        <v>43</v>
      </c>
    </row>
    <row r="5" spans="1:27" ht="13.8" thickBot="1" x14ac:dyDescent="0.3">
      <c r="A5" s="136"/>
      <c r="B5" s="136"/>
      <c r="C5" s="136"/>
      <c r="D5" s="136"/>
      <c r="E5" s="136"/>
      <c r="F5" s="136"/>
      <c r="G5" s="136"/>
      <c r="H5" s="137"/>
      <c r="I5" s="137"/>
      <c r="P5" t="s">
        <v>37</v>
      </c>
      <c r="S5" t="s">
        <v>46</v>
      </c>
      <c r="AA5" t="s">
        <v>44</v>
      </c>
    </row>
    <row r="6" spans="1:27" ht="12.75" customHeight="1" x14ac:dyDescent="0.25">
      <c r="A6" s="136"/>
      <c r="B6" s="249" t="s">
        <v>5</v>
      </c>
      <c r="C6" s="251" t="s">
        <v>278</v>
      </c>
      <c r="D6" s="249" t="s">
        <v>6</v>
      </c>
      <c r="E6" s="256" t="s">
        <v>154</v>
      </c>
      <c r="F6" s="256" t="s">
        <v>7</v>
      </c>
      <c r="G6" s="259"/>
      <c r="P6" t="s">
        <v>36</v>
      </c>
      <c r="S6" t="s">
        <v>248</v>
      </c>
      <c r="AA6" t="s">
        <v>247</v>
      </c>
    </row>
    <row r="7" spans="1:27" ht="13.8" thickBot="1" x14ac:dyDescent="0.3">
      <c r="A7" s="136"/>
      <c r="B7" s="250"/>
      <c r="C7" s="252"/>
      <c r="D7" s="255"/>
      <c r="E7" s="257"/>
      <c r="F7" s="258"/>
      <c r="G7" s="260"/>
      <c r="P7" t="s">
        <v>39</v>
      </c>
      <c r="S7" t="s">
        <v>52</v>
      </c>
      <c r="AA7" t="s">
        <v>45</v>
      </c>
    </row>
    <row r="8" spans="1:27" ht="21" customHeight="1" thickBot="1" x14ac:dyDescent="0.3">
      <c r="A8" s="136"/>
      <c r="B8" s="148">
        <v>2022</v>
      </c>
      <c r="C8" s="160" t="s">
        <v>183</v>
      </c>
      <c r="D8" s="161" t="s">
        <v>35</v>
      </c>
      <c r="E8" s="162">
        <v>10</v>
      </c>
      <c r="F8" s="162">
        <v>68500</v>
      </c>
      <c r="G8" s="149"/>
      <c r="S8" t="s">
        <v>181</v>
      </c>
      <c r="AA8" t="s">
        <v>46</v>
      </c>
    </row>
    <row r="9" spans="1:27" ht="21" customHeight="1" thickBot="1" x14ac:dyDescent="0.3">
      <c r="A9" s="136"/>
      <c r="B9" s="148">
        <v>2022</v>
      </c>
      <c r="C9" s="160"/>
      <c r="D9" s="161"/>
      <c r="E9" s="163"/>
      <c r="F9" s="164"/>
      <c r="G9" s="149"/>
      <c r="S9" t="s">
        <v>57</v>
      </c>
      <c r="AA9" t="s">
        <v>47</v>
      </c>
    </row>
    <row r="10" spans="1:27" ht="21" customHeight="1" thickBot="1" x14ac:dyDescent="0.3">
      <c r="A10" s="136"/>
      <c r="B10" s="148">
        <v>2022</v>
      </c>
      <c r="C10" s="160"/>
      <c r="D10" s="161"/>
      <c r="E10" s="163"/>
      <c r="F10" s="164">
        <v>0</v>
      </c>
      <c r="G10" s="149"/>
      <c r="S10" t="s">
        <v>61</v>
      </c>
      <c r="AA10" t="s">
        <v>48</v>
      </c>
    </row>
    <row r="11" spans="1:27" ht="21" customHeight="1" thickBot="1" x14ac:dyDescent="0.3">
      <c r="A11" s="136"/>
      <c r="B11" s="148">
        <v>2022</v>
      </c>
      <c r="C11" s="160"/>
      <c r="D11" s="161"/>
      <c r="E11" s="163"/>
      <c r="F11" s="164">
        <v>0</v>
      </c>
      <c r="G11" s="149"/>
      <c r="S11" t="s">
        <v>62</v>
      </c>
      <c r="AA11" t="s">
        <v>49</v>
      </c>
    </row>
    <row r="12" spans="1:27" ht="21" customHeight="1" thickBot="1" x14ac:dyDescent="0.3">
      <c r="A12" s="136"/>
      <c r="B12" s="148">
        <v>2022</v>
      </c>
      <c r="C12" s="160"/>
      <c r="D12" s="161"/>
      <c r="E12" s="163"/>
      <c r="F12" s="164"/>
      <c r="G12" s="149"/>
      <c r="S12" t="s">
        <v>63</v>
      </c>
      <c r="AA12" t="s">
        <v>248</v>
      </c>
    </row>
    <row r="13" spans="1:27" ht="14.4" x14ac:dyDescent="0.3">
      <c r="A13" s="136"/>
      <c r="B13" s="136"/>
      <c r="C13" s="136"/>
      <c r="D13" s="136"/>
      <c r="E13" s="150" t="s">
        <v>194</v>
      </c>
      <c r="F13" s="151">
        <f>SUM(F8:F12)</f>
        <v>68500</v>
      </c>
      <c r="G13" s="136"/>
      <c r="S13" t="s">
        <v>66</v>
      </c>
      <c r="AA13" t="s">
        <v>50</v>
      </c>
    </row>
    <row r="14" spans="1:27" ht="13.8" thickBot="1" x14ac:dyDescent="0.3">
      <c r="A14" s="136"/>
      <c r="B14" s="136"/>
      <c r="C14" s="136"/>
      <c r="D14" s="136"/>
      <c r="E14" s="136"/>
      <c r="F14" s="136"/>
      <c r="G14" s="136"/>
      <c r="H14" s="137"/>
      <c r="I14" s="137"/>
      <c r="S14" t="s">
        <v>67</v>
      </c>
      <c r="AA14" t="s">
        <v>51</v>
      </c>
    </row>
    <row r="15" spans="1:27" ht="15" thickBot="1" x14ac:dyDescent="0.35">
      <c r="A15" s="136"/>
      <c r="B15" s="145" t="s">
        <v>9</v>
      </c>
      <c r="C15" s="146" t="s">
        <v>13</v>
      </c>
      <c r="D15" s="157" t="s">
        <v>179</v>
      </c>
      <c r="E15" s="158"/>
      <c r="F15" s="159"/>
      <c r="G15" s="146"/>
      <c r="S15" t="s">
        <v>71</v>
      </c>
      <c r="AA15" t="s">
        <v>52</v>
      </c>
    </row>
    <row r="16" spans="1:27" ht="13.8" thickBot="1" x14ac:dyDescent="0.3">
      <c r="A16" s="136"/>
      <c r="B16" s="136"/>
      <c r="C16" s="136"/>
      <c r="D16" s="136"/>
      <c r="E16" s="136"/>
      <c r="F16" s="136"/>
      <c r="G16" s="136"/>
      <c r="H16" s="137"/>
      <c r="I16" s="137"/>
      <c r="S16" t="s">
        <v>72</v>
      </c>
      <c r="AA16" t="s">
        <v>53</v>
      </c>
    </row>
    <row r="17" spans="1:27" s="152" customFormat="1" ht="12.75" customHeight="1" x14ac:dyDescent="0.25">
      <c r="A17" s="141"/>
      <c r="B17" s="249" t="s">
        <v>5</v>
      </c>
      <c r="C17" s="251" t="s">
        <v>278</v>
      </c>
      <c r="D17" s="249" t="s">
        <v>6</v>
      </c>
      <c r="E17" s="256" t="s">
        <v>154</v>
      </c>
      <c r="F17" s="256" t="s">
        <v>7</v>
      </c>
      <c r="G17" s="259"/>
      <c r="H17" s="253"/>
      <c r="I17" s="253"/>
      <c r="S17" s="152" t="s">
        <v>73</v>
      </c>
      <c r="AA17" s="152" t="s">
        <v>54</v>
      </c>
    </row>
    <row r="18" spans="1:27" s="152" customFormat="1" ht="12.75" customHeight="1" thickBot="1" x14ac:dyDescent="0.3">
      <c r="A18" s="141"/>
      <c r="B18" s="250"/>
      <c r="C18" s="252"/>
      <c r="D18" s="255"/>
      <c r="E18" s="257"/>
      <c r="F18" s="258"/>
      <c r="G18" s="260"/>
      <c r="H18" s="254"/>
      <c r="I18" s="253"/>
      <c r="S18" s="152" t="s">
        <v>249</v>
      </c>
      <c r="AA18" s="152" t="s">
        <v>55</v>
      </c>
    </row>
    <row r="19" spans="1:27" s="152" customFormat="1" ht="21" customHeight="1" thickBot="1" x14ac:dyDescent="0.3">
      <c r="A19" s="141"/>
      <c r="B19" s="148">
        <v>2022</v>
      </c>
      <c r="C19" s="160" t="s">
        <v>183</v>
      </c>
      <c r="D19" s="161" t="s">
        <v>38</v>
      </c>
      <c r="E19" s="162">
        <v>10</v>
      </c>
      <c r="F19" s="162">
        <v>54500</v>
      </c>
      <c r="G19" s="149"/>
      <c r="H19" s="153"/>
      <c r="I19" s="153"/>
      <c r="S19" s="152" t="s">
        <v>182</v>
      </c>
      <c r="AA19" s="152" t="s">
        <v>56</v>
      </c>
    </row>
    <row r="20" spans="1:27" s="152" customFormat="1" ht="21" customHeight="1" thickBot="1" x14ac:dyDescent="0.3">
      <c r="A20" s="141"/>
      <c r="B20" s="148">
        <v>2022</v>
      </c>
      <c r="C20" s="160"/>
      <c r="D20" s="161"/>
      <c r="E20" s="163"/>
      <c r="F20" s="164"/>
      <c r="G20" s="149"/>
      <c r="H20" s="153"/>
      <c r="I20" s="153"/>
      <c r="S20" s="152" t="s">
        <v>183</v>
      </c>
      <c r="AA20" s="152" t="s">
        <v>181</v>
      </c>
    </row>
    <row r="21" spans="1:27" s="152" customFormat="1" ht="21" customHeight="1" thickBot="1" x14ac:dyDescent="0.3">
      <c r="A21" s="141"/>
      <c r="B21" s="148">
        <v>2022</v>
      </c>
      <c r="C21" s="160"/>
      <c r="D21" s="161"/>
      <c r="E21" s="163"/>
      <c r="F21" s="164"/>
      <c r="G21" s="149"/>
      <c r="H21" s="153"/>
      <c r="I21" s="153"/>
      <c r="S21" s="152" t="s">
        <v>184</v>
      </c>
      <c r="AA21" s="152" t="s">
        <v>57</v>
      </c>
    </row>
    <row r="22" spans="1:27" s="152" customFormat="1" ht="21" customHeight="1" thickBot="1" x14ac:dyDescent="0.3">
      <c r="A22" s="141"/>
      <c r="B22" s="148">
        <v>2022</v>
      </c>
      <c r="C22" s="160"/>
      <c r="D22" s="161"/>
      <c r="E22" s="163"/>
      <c r="F22" s="164"/>
      <c r="G22" s="149"/>
      <c r="H22" s="153"/>
      <c r="I22" s="153"/>
      <c r="S22" s="152" t="s">
        <v>79</v>
      </c>
      <c r="AA22" s="152" t="s">
        <v>58</v>
      </c>
    </row>
    <row r="23" spans="1:27" s="152" customFormat="1" ht="21" customHeight="1" thickBot="1" x14ac:dyDescent="0.3">
      <c r="A23" s="141"/>
      <c r="B23" s="148">
        <v>2022</v>
      </c>
      <c r="C23" s="160"/>
      <c r="D23" s="161"/>
      <c r="E23" s="163"/>
      <c r="F23" s="164"/>
      <c r="G23" s="149"/>
      <c r="H23" s="153"/>
      <c r="I23" s="153"/>
      <c r="S23" s="152" t="s">
        <v>78</v>
      </c>
      <c r="AA23" s="152" t="s">
        <v>59</v>
      </c>
    </row>
    <row r="24" spans="1:27" s="152" customFormat="1" ht="14.4" x14ac:dyDescent="0.3">
      <c r="A24" s="141"/>
      <c r="B24" s="136"/>
      <c r="C24" s="136"/>
      <c r="D24" s="136"/>
      <c r="E24" s="150" t="s">
        <v>194</v>
      </c>
      <c r="F24" s="151">
        <f>SUM(F19:F23)</f>
        <v>54500</v>
      </c>
      <c r="G24" s="141"/>
      <c r="H24" s="154"/>
      <c r="I24" s="155"/>
      <c r="S24" s="152" t="s">
        <v>80</v>
      </c>
      <c r="AA24" s="152" t="s">
        <v>60</v>
      </c>
    </row>
    <row r="25" spans="1:27" ht="13.8" thickBot="1" x14ac:dyDescent="0.3">
      <c r="A25" s="136"/>
      <c r="B25" s="136"/>
      <c r="C25" s="136"/>
      <c r="D25" s="136"/>
      <c r="E25" s="136"/>
      <c r="F25" s="136"/>
      <c r="G25" s="136"/>
      <c r="H25" s="137"/>
      <c r="I25" s="137"/>
      <c r="S25" t="s">
        <v>81</v>
      </c>
      <c r="AA25" t="s">
        <v>61</v>
      </c>
    </row>
    <row r="26" spans="1:27" ht="15" thickBot="1" x14ac:dyDescent="0.35">
      <c r="A26" s="136"/>
      <c r="B26" s="145" t="s">
        <v>10</v>
      </c>
      <c r="C26" s="146" t="s">
        <v>13</v>
      </c>
      <c r="D26" s="157"/>
      <c r="E26" s="158"/>
      <c r="F26" s="159"/>
      <c r="G26" s="146"/>
      <c r="S26" t="s">
        <v>82</v>
      </c>
      <c r="AA26" t="s">
        <v>62</v>
      </c>
    </row>
    <row r="27" spans="1:27" ht="13.8" thickBot="1" x14ac:dyDescent="0.3">
      <c r="A27" s="136"/>
      <c r="B27" s="136"/>
      <c r="C27" s="136"/>
      <c r="D27" s="136"/>
      <c r="E27" s="136"/>
      <c r="F27" s="136"/>
      <c r="G27" s="136"/>
      <c r="H27" s="137"/>
      <c r="I27" s="137"/>
      <c r="S27" t="s">
        <v>85</v>
      </c>
      <c r="AA27" t="s">
        <v>63</v>
      </c>
    </row>
    <row r="28" spans="1:27" s="152" customFormat="1" ht="12.75" customHeight="1" x14ac:dyDescent="0.25">
      <c r="A28" s="141"/>
      <c r="B28" s="249" t="s">
        <v>5</v>
      </c>
      <c r="C28" s="251" t="s">
        <v>278</v>
      </c>
      <c r="D28" s="249" t="s">
        <v>6</v>
      </c>
      <c r="E28" s="256" t="s">
        <v>154</v>
      </c>
      <c r="F28" s="256" t="s">
        <v>7</v>
      </c>
      <c r="G28" s="259"/>
      <c r="H28" s="253"/>
      <c r="I28" s="253"/>
      <c r="S28" s="152" t="s">
        <v>86</v>
      </c>
      <c r="AA28" s="152" t="s">
        <v>64</v>
      </c>
    </row>
    <row r="29" spans="1:27" s="152" customFormat="1" ht="12.75" customHeight="1" thickBot="1" x14ac:dyDescent="0.3">
      <c r="A29" s="141"/>
      <c r="B29" s="250"/>
      <c r="C29" s="252"/>
      <c r="D29" s="255"/>
      <c r="E29" s="257"/>
      <c r="F29" s="258"/>
      <c r="G29" s="260"/>
      <c r="H29" s="254"/>
      <c r="I29" s="253"/>
      <c r="S29" s="152" t="s">
        <v>88</v>
      </c>
      <c r="AA29" s="152" t="s">
        <v>65</v>
      </c>
    </row>
    <row r="30" spans="1:27" s="152" customFormat="1" ht="21" customHeight="1" thickBot="1" x14ac:dyDescent="0.3">
      <c r="A30" s="141"/>
      <c r="B30" s="148">
        <v>2022</v>
      </c>
      <c r="C30" s="160"/>
      <c r="D30" s="161"/>
      <c r="E30" s="162"/>
      <c r="F30" s="162"/>
      <c r="G30" s="149"/>
      <c r="H30" s="153"/>
      <c r="I30" s="153"/>
      <c r="S30" s="152" t="s">
        <v>89</v>
      </c>
      <c r="AA30" s="152" t="s">
        <v>66</v>
      </c>
    </row>
    <row r="31" spans="1:27" s="152" customFormat="1" ht="21" customHeight="1" thickBot="1" x14ac:dyDescent="0.3">
      <c r="A31" s="141"/>
      <c r="B31" s="148">
        <v>2022</v>
      </c>
      <c r="C31" s="160"/>
      <c r="D31" s="161"/>
      <c r="E31" s="163"/>
      <c r="F31" s="164"/>
      <c r="G31" s="149"/>
      <c r="H31" s="153"/>
      <c r="I31" s="153"/>
      <c r="S31" s="152" t="s">
        <v>250</v>
      </c>
      <c r="AA31" s="152" t="s">
        <v>67</v>
      </c>
    </row>
    <row r="32" spans="1:27" s="152" customFormat="1" ht="21" customHeight="1" thickBot="1" x14ac:dyDescent="0.3">
      <c r="A32" s="141"/>
      <c r="B32" s="148">
        <v>2022</v>
      </c>
      <c r="C32" s="160"/>
      <c r="D32" s="161"/>
      <c r="E32" s="163"/>
      <c r="F32" s="164"/>
      <c r="G32" s="149"/>
      <c r="H32" s="153"/>
      <c r="I32" s="153"/>
      <c r="S32" s="152" t="s">
        <v>91</v>
      </c>
      <c r="AA32" s="152" t="s">
        <v>68</v>
      </c>
    </row>
    <row r="33" spans="1:27" s="152" customFormat="1" ht="21" customHeight="1" thickBot="1" x14ac:dyDescent="0.3">
      <c r="A33" s="141"/>
      <c r="B33" s="148">
        <v>2022</v>
      </c>
      <c r="C33" s="160"/>
      <c r="D33" s="161"/>
      <c r="E33" s="163"/>
      <c r="F33" s="164"/>
      <c r="G33" s="149"/>
      <c r="H33" s="153"/>
      <c r="I33" s="153"/>
      <c r="S33" s="152" t="s">
        <v>92</v>
      </c>
      <c r="AA33" s="152" t="s">
        <v>69</v>
      </c>
    </row>
    <row r="34" spans="1:27" s="152" customFormat="1" ht="21" customHeight="1" thickBot="1" x14ac:dyDescent="0.3">
      <c r="A34" s="141"/>
      <c r="B34" s="148">
        <v>2022</v>
      </c>
      <c r="C34" s="160"/>
      <c r="D34" s="161"/>
      <c r="E34" s="163"/>
      <c r="F34" s="164"/>
      <c r="G34" s="149"/>
      <c r="H34" s="153"/>
      <c r="I34" s="153"/>
      <c r="S34" s="152" t="s">
        <v>94</v>
      </c>
      <c r="AA34" s="152" t="s">
        <v>70</v>
      </c>
    </row>
    <row r="35" spans="1:27" s="152" customFormat="1" ht="14.4" x14ac:dyDescent="0.3">
      <c r="A35" s="141"/>
      <c r="B35" s="136"/>
      <c r="C35" s="136"/>
      <c r="D35" s="136"/>
      <c r="E35" s="150" t="s">
        <v>194</v>
      </c>
      <c r="F35" s="151">
        <f>SUM(F30:F34)</f>
        <v>0</v>
      </c>
      <c r="G35" s="141"/>
      <c r="H35" s="154"/>
      <c r="I35" s="155"/>
      <c r="S35" s="152" t="s">
        <v>95</v>
      </c>
      <c r="AA35" s="152" t="s">
        <v>71</v>
      </c>
    </row>
    <row r="36" spans="1:27" ht="13.8" thickBot="1" x14ac:dyDescent="0.3">
      <c r="A36" s="136"/>
      <c r="B36" s="136"/>
      <c r="C36" s="136"/>
      <c r="D36" s="136"/>
      <c r="E36" s="136"/>
      <c r="F36" s="136"/>
      <c r="G36" s="136"/>
      <c r="H36" s="137"/>
      <c r="I36" s="137"/>
      <c r="S36" t="s">
        <v>97</v>
      </c>
      <c r="AA36" t="s">
        <v>72</v>
      </c>
    </row>
    <row r="37" spans="1:27" ht="15" thickBot="1" x14ac:dyDescent="0.35">
      <c r="A37" s="136"/>
      <c r="B37" s="145" t="s">
        <v>11</v>
      </c>
      <c r="C37" s="146" t="s">
        <v>13</v>
      </c>
      <c r="D37" s="157"/>
      <c r="E37" s="158"/>
      <c r="F37" s="159"/>
      <c r="G37" s="146"/>
      <c r="S37" t="s">
        <v>99</v>
      </c>
      <c r="AA37" t="s">
        <v>73</v>
      </c>
    </row>
    <row r="38" spans="1:27" ht="13.8" thickBot="1" x14ac:dyDescent="0.3">
      <c r="A38" s="136"/>
      <c r="B38" s="136"/>
      <c r="C38" s="136"/>
      <c r="D38" s="136"/>
      <c r="E38" s="136"/>
      <c r="F38" s="136"/>
      <c r="G38" s="136"/>
      <c r="H38" s="137"/>
      <c r="I38" s="137"/>
      <c r="S38" t="s">
        <v>102</v>
      </c>
      <c r="AA38" t="s">
        <v>74</v>
      </c>
    </row>
    <row r="39" spans="1:27" s="152" customFormat="1" ht="12.75" customHeight="1" x14ac:dyDescent="0.25">
      <c r="A39" s="141"/>
      <c r="B39" s="249" t="s">
        <v>5</v>
      </c>
      <c r="C39" s="251" t="s">
        <v>278</v>
      </c>
      <c r="D39" s="249" t="s">
        <v>6</v>
      </c>
      <c r="E39" s="256" t="s">
        <v>154</v>
      </c>
      <c r="F39" s="256" t="s">
        <v>7</v>
      </c>
      <c r="G39" s="259"/>
      <c r="H39" s="253"/>
      <c r="I39" s="253"/>
      <c r="S39" s="152" t="s">
        <v>106</v>
      </c>
      <c r="AA39" s="152" t="s">
        <v>249</v>
      </c>
    </row>
    <row r="40" spans="1:27" s="152" customFormat="1" ht="13.5" customHeight="1" thickBot="1" x14ac:dyDescent="0.3">
      <c r="A40" s="141"/>
      <c r="B40" s="250"/>
      <c r="C40" s="252"/>
      <c r="D40" s="255"/>
      <c r="E40" s="257"/>
      <c r="F40" s="258"/>
      <c r="G40" s="260"/>
      <c r="H40" s="254"/>
      <c r="I40" s="253"/>
      <c r="S40" s="152" t="s">
        <v>107</v>
      </c>
      <c r="AA40" s="152" t="s">
        <v>75</v>
      </c>
    </row>
    <row r="41" spans="1:27" s="152" customFormat="1" ht="21" customHeight="1" thickBot="1" x14ac:dyDescent="0.3">
      <c r="A41" s="141"/>
      <c r="B41" s="148">
        <v>2022</v>
      </c>
      <c r="C41" s="160"/>
      <c r="D41" s="161"/>
      <c r="E41" s="162"/>
      <c r="F41" s="162"/>
      <c r="G41" s="149"/>
      <c r="H41" s="153"/>
      <c r="I41" s="153"/>
      <c r="S41" s="152" t="s">
        <v>108</v>
      </c>
      <c r="AA41" s="152" t="s">
        <v>76</v>
      </c>
    </row>
    <row r="42" spans="1:27" s="152" customFormat="1" ht="21" customHeight="1" thickBot="1" x14ac:dyDescent="0.3">
      <c r="A42" s="141"/>
      <c r="B42" s="148">
        <v>2022</v>
      </c>
      <c r="C42" s="160"/>
      <c r="D42" s="161"/>
      <c r="E42" s="163"/>
      <c r="F42" s="164"/>
      <c r="G42" s="149"/>
      <c r="H42" s="153"/>
      <c r="I42" s="153"/>
      <c r="S42" s="152" t="s">
        <v>113</v>
      </c>
      <c r="AA42" s="152" t="s">
        <v>77</v>
      </c>
    </row>
    <row r="43" spans="1:27" s="152" customFormat="1" ht="21" customHeight="1" thickBot="1" x14ac:dyDescent="0.3">
      <c r="A43" s="141"/>
      <c r="B43" s="148">
        <v>2022</v>
      </c>
      <c r="C43" s="160"/>
      <c r="D43" s="161"/>
      <c r="E43" s="163"/>
      <c r="F43" s="164"/>
      <c r="G43" s="149"/>
      <c r="H43" s="153"/>
      <c r="I43" s="153"/>
      <c r="S43" s="152" t="s">
        <v>114</v>
      </c>
      <c r="AA43" s="152" t="s">
        <v>182</v>
      </c>
    </row>
    <row r="44" spans="1:27" s="152" customFormat="1" ht="21" customHeight="1" thickBot="1" x14ac:dyDescent="0.3">
      <c r="A44" s="141"/>
      <c r="B44" s="148">
        <v>2022</v>
      </c>
      <c r="C44" s="160"/>
      <c r="D44" s="161"/>
      <c r="E44" s="163"/>
      <c r="F44" s="164"/>
      <c r="G44" s="149"/>
      <c r="H44" s="153"/>
      <c r="I44" s="153"/>
      <c r="S44" s="152" t="s">
        <v>116</v>
      </c>
      <c r="AA44" s="152" t="s">
        <v>183</v>
      </c>
    </row>
    <row r="45" spans="1:27" s="152" customFormat="1" ht="21" customHeight="1" thickBot="1" x14ac:dyDescent="0.3">
      <c r="A45" s="141"/>
      <c r="B45" s="148">
        <v>2022</v>
      </c>
      <c r="C45" s="160"/>
      <c r="D45" s="161"/>
      <c r="E45" s="163"/>
      <c r="F45" s="164"/>
      <c r="G45" s="149"/>
      <c r="H45" s="153"/>
      <c r="I45" s="153"/>
      <c r="S45" s="152" t="s">
        <v>117</v>
      </c>
      <c r="AA45" s="152" t="s">
        <v>184</v>
      </c>
    </row>
    <row r="46" spans="1:27" s="152" customFormat="1" ht="14.4" x14ac:dyDescent="0.3">
      <c r="A46" s="141"/>
      <c r="B46" s="136"/>
      <c r="C46" s="136"/>
      <c r="D46" s="136"/>
      <c r="E46" s="150" t="s">
        <v>194</v>
      </c>
      <c r="F46" s="151">
        <f>SUM(F41:F45)</f>
        <v>0</v>
      </c>
      <c r="G46" s="141"/>
      <c r="H46" s="154"/>
      <c r="I46" s="155"/>
      <c r="S46" s="152" t="s">
        <v>185</v>
      </c>
      <c r="AA46" s="152" t="s">
        <v>78</v>
      </c>
    </row>
    <row r="47" spans="1:27" ht="13.8" thickBot="1" x14ac:dyDescent="0.3">
      <c r="A47" s="136"/>
      <c r="B47" s="136"/>
      <c r="C47" s="136"/>
      <c r="D47" s="136"/>
      <c r="E47" s="136"/>
      <c r="F47" s="136"/>
      <c r="G47" s="136"/>
      <c r="H47" s="137"/>
      <c r="I47" s="137"/>
      <c r="S47" t="s">
        <v>186</v>
      </c>
      <c r="AA47" t="s">
        <v>79</v>
      </c>
    </row>
    <row r="48" spans="1:27" ht="15" thickBot="1" x14ac:dyDescent="0.35">
      <c r="A48" s="136"/>
      <c r="B48" s="145" t="s">
        <v>12</v>
      </c>
      <c r="C48" s="146" t="s">
        <v>13</v>
      </c>
      <c r="D48" s="157"/>
      <c r="E48" s="158"/>
      <c r="F48" s="159"/>
      <c r="G48" s="146"/>
      <c r="S48" t="s">
        <v>119</v>
      </c>
      <c r="AA48" t="s">
        <v>81</v>
      </c>
    </row>
    <row r="49" spans="1:27" ht="13.8" thickBot="1" x14ac:dyDescent="0.3">
      <c r="A49" s="136"/>
      <c r="B49" s="136"/>
      <c r="C49" s="136"/>
      <c r="D49" s="136"/>
      <c r="E49" s="136"/>
      <c r="F49" s="136"/>
      <c r="G49" s="136"/>
      <c r="H49" s="137"/>
      <c r="I49" s="137"/>
      <c r="S49" t="s">
        <v>121</v>
      </c>
      <c r="AA49" t="s">
        <v>80</v>
      </c>
    </row>
    <row r="50" spans="1:27" s="152" customFormat="1" ht="12.75" customHeight="1" x14ac:dyDescent="0.25">
      <c r="A50" s="141"/>
      <c r="B50" s="249" t="s">
        <v>5</v>
      </c>
      <c r="C50" s="251" t="s">
        <v>278</v>
      </c>
      <c r="D50" s="249" t="s">
        <v>6</v>
      </c>
      <c r="E50" s="256" t="s">
        <v>154</v>
      </c>
      <c r="F50" s="256" t="s">
        <v>7</v>
      </c>
      <c r="G50" s="259"/>
      <c r="H50" s="253"/>
      <c r="I50" s="253"/>
      <c r="S50" s="152" t="s">
        <v>122</v>
      </c>
      <c r="AA50" s="152" t="s">
        <v>82</v>
      </c>
    </row>
    <row r="51" spans="1:27" s="152" customFormat="1" ht="13.5" customHeight="1" thickBot="1" x14ac:dyDescent="0.3">
      <c r="A51" s="141"/>
      <c r="B51" s="250"/>
      <c r="C51" s="252"/>
      <c r="D51" s="255"/>
      <c r="E51" s="257"/>
      <c r="F51" s="258"/>
      <c r="G51" s="260"/>
      <c r="H51" s="254"/>
      <c r="I51" s="253"/>
      <c r="S51" s="152" t="s">
        <v>123</v>
      </c>
      <c r="AA51" s="152" t="s">
        <v>83</v>
      </c>
    </row>
    <row r="52" spans="1:27" s="152" customFormat="1" ht="21" customHeight="1" thickBot="1" x14ac:dyDescent="0.3">
      <c r="A52" s="141"/>
      <c r="B52" s="148">
        <v>2022</v>
      </c>
      <c r="C52" s="160"/>
      <c r="D52" s="161"/>
      <c r="E52" s="162"/>
      <c r="F52" s="162"/>
      <c r="G52" s="149"/>
      <c r="H52" s="153"/>
      <c r="I52" s="153"/>
      <c r="S52" s="152" t="s">
        <v>187</v>
      </c>
      <c r="AA52" s="152" t="s">
        <v>84</v>
      </c>
    </row>
    <row r="53" spans="1:27" s="152" customFormat="1" ht="21" customHeight="1" thickBot="1" x14ac:dyDescent="0.3">
      <c r="A53" s="141"/>
      <c r="B53" s="148">
        <v>2022</v>
      </c>
      <c r="C53" s="160"/>
      <c r="D53" s="161"/>
      <c r="E53" s="163"/>
      <c r="F53" s="164"/>
      <c r="G53" s="149"/>
      <c r="H53" s="153"/>
      <c r="I53" s="153"/>
      <c r="S53" s="152" t="s">
        <v>251</v>
      </c>
      <c r="AA53" s="152" t="s">
        <v>85</v>
      </c>
    </row>
    <row r="54" spans="1:27" s="152" customFormat="1" ht="21" customHeight="1" thickBot="1" x14ac:dyDescent="0.3">
      <c r="A54" s="141"/>
      <c r="B54" s="148">
        <v>2022</v>
      </c>
      <c r="C54" s="160"/>
      <c r="D54" s="161"/>
      <c r="E54" s="163"/>
      <c r="F54" s="164"/>
      <c r="G54" s="149"/>
      <c r="H54" s="153"/>
      <c r="I54" s="153"/>
      <c r="S54" s="152" t="s">
        <v>188</v>
      </c>
      <c r="AA54" s="152" t="s">
        <v>86</v>
      </c>
    </row>
    <row r="55" spans="1:27" s="152" customFormat="1" ht="21" customHeight="1" thickBot="1" x14ac:dyDescent="0.3">
      <c r="A55" s="141"/>
      <c r="B55" s="148">
        <v>2022</v>
      </c>
      <c r="C55" s="160"/>
      <c r="D55" s="161"/>
      <c r="E55" s="163"/>
      <c r="F55" s="164"/>
      <c r="G55" s="149"/>
      <c r="H55" s="153"/>
      <c r="I55" s="153"/>
      <c r="S55" s="152" t="s">
        <v>252</v>
      </c>
      <c r="AA55" s="152" t="s">
        <v>87</v>
      </c>
    </row>
    <row r="56" spans="1:27" s="152" customFormat="1" ht="21" customHeight="1" thickBot="1" x14ac:dyDescent="0.3">
      <c r="A56" s="141"/>
      <c r="B56" s="148">
        <v>2022</v>
      </c>
      <c r="C56" s="160"/>
      <c r="D56" s="161"/>
      <c r="E56" s="163"/>
      <c r="F56" s="164"/>
      <c r="G56" s="149"/>
      <c r="H56" s="153"/>
      <c r="I56" s="153"/>
      <c r="S56" s="152" t="s">
        <v>130</v>
      </c>
      <c r="AA56" s="152" t="s">
        <v>88</v>
      </c>
    </row>
    <row r="57" spans="1:27" s="152" customFormat="1" ht="14.4" x14ac:dyDescent="0.3">
      <c r="A57" s="141"/>
      <c r="B57" s="136"/>
      <c r="C57" s="136"/>
      <c r="D57" s="136"/>
      <c r="E57" s="150" t="s">
        <v>194</v>
      </c>
      <c r="F57" s="151">
        <f>SUM(F52:F56)</f>
        <v>0</v>
      </c>
      <c r="G57" s="141"/>
      <c r="H57" s="154"/>
      <c r="I57" s="155"/>
      <c r="S57" t="s">
        <v>131</v>
      </c>
      <c r="AA57" t="s">
        <v>89</v>
      </c>
    </row>
    <row r="58" spans="1:27" x14ac:dyDescent="0.25">
      <c r="A58" s="136"/>
      <c r="B58" s="136"/>
      <c r="C58" s="136"/>
      <c r="D58" s="136"/>
      <c r="E58" s="136"/>
      <c r="F58" s="136"/>
      <c r="G58" s="136"/>
      <c r="H58" s="137"/>
      <c r="I58" s="137"/>
      <c r="S58" t="s">
        <v>133</v>
      </c>
      <c r="AA58" t="s">
        <v>90</v>
      </c>
    </row>
    <row r="59" spans="1:27" x14ac:dyDescent="0.25">
      <c r="S59" t="s">
        <v>134</v>
      </c>
      <c r="AA59" t="s">
        <v>250</v>
      </c>
    </row>
    <row r="60" spans="1:27" x14ac:dyDescent="0.25">
      <c r="S60" t="s">
        <v>135</v>
      </c>
      <c r="AA60" t="s">
        <v>91</v>
      </c>
    </row>
    <row r="61" spans="1:27" x14ac:dyDescent="0.25">
      <c r="S61" t="s">
        <v>136</v>
      </c>
      <c r="AA61" t="s">
        <v>92</v>
      </c>
    </row>
    <row r="62" spans="1:27" x14ac:dyDescent="0.25">
      <c r="S62" t="s">
        <v>137</v>
      </c>
      <c r="AA62" t="s">
        <v>93</v>
      </c>
    </row>
    <row r="63" spans="1:27" x14ac:dyDescent="0.25">
      <c r="S63" t="s">
        <v>141</v>
      </c>
      <c r="AA63" t="s">
        <v>94</v>
      </c>
    </row>
    <row r="64" spans="1:27" x14ac:dyDescent="0.25">
      <c r="S64" t="s">
        <v>142</v>
      </c>
      <c r="AA64" t="s">
        <v>95</v>
      </c>
    </row>
    <row r="65" spans="19:27" x14ac:dyDescent="0.25">
      <c r="S65" t="s">
        <v>143</v>
      </c>
      <c r="AA65" t="s">
        <v>96</v>
      </c>
    </row>
    <row r="66" spans="19:27" x14ac:dyDescent="0.25">
      <c r="S66" t="s">
        <v>146</v>
      </c>
      <c r="AA66" t="s">
        <v>97</v>
      </c>
    </row>
    <row r="67" spans="19:27" x14ac:dyDescent="0.25">
      <c r="S67" t="s">
        <v>149</v>
      </c>
      <c r="AA67" t="s">
        <v>98</v>
      </c>
    </row>
    <row r="68" spans="19:27" x14ac:dyDescent="0.25">
      <c r="S68" s="156" t="s">
        <v>151</v>
      </c>
      <c r="AA68" t="s">
        <v>99</v>
      </c>
    </row>
    <row r="69" spans="19:27" x14ac:dyDescent="0.25">
      <c r="S69" t="s">
        <v>152</v>
      </c>
      <c r="AA69" t="s">
        <v>100</v>
      </c>
    </row>
    <row r="70" spans="19:27" x14ac:dyDescent="0.25">
      <c r="S70" s="156" t="s">
        <v>153</v>
      </c>
      <c r="AA70" t="s">
        <v>101</v>
      </c>
    </row>
    <row r="71" spans="19:27" x14ac:dyDescent="0.25">
      <c r="AA71" t="s">
        <v>102</v>
      </c>
    </row>
    <row r="72" spans="19:27" x14ac:dyDescent="0.25">
      <c r="AA72" t="s">
        <v>103</v>
      </c>
    </row>
    <row r="73" spans="19:27" x14ac:dyDescent="0.25">
      <c r="AA73" t="s">
        <v>104</v>
      </c>
    </row>
    <row r="74" spans="19:27" x14ac:dyDescent="0.25">
      <c r="AA74" t="s">
        <v>105</v>
      </c>
    </row>
    <row r="75" spans="19:27" x14ac:dyDescent="0.25">
      <c r="AA75" t="s">
        <v>106</v>
      </c>
    </row>
    <row r="76" spans="19:27" x14ac:dyDescent="0.25">
      <c r="AA76" t="s">
        <v>107</v>
      </c>
    </row>
    <row r="77" spans="19:27" x14ac:dyDescent="0.25">
      <c r="AA77" t="s">
        <v>108</v>
      </c>
    </row>
    <row r="78" spans="19:27" x14ac:dyDescent="0.25">
      <c r="AA78" t="s">
        <v>109</v>
      </c>
    </row>
    <row r="79" spans="19:27" x14ac:dyDescent="0.25">
      <c r="AA79" t="s">
        <v>110</v>
      </c>
    </row>
    <row r="80" spans="19:27" x14ac:dyDescent="0.25">
      <c r="AA80" t="s">
        <v>111</v>
      </c>
    </row>
    <row r="81" spans="27:27" x14ac:dyDescent="0.25">
      <c r="AA81" t="s">
        <v>112</v>
      </c>
    </row>
    <row r="82" spans="27:27" x14ac:dyDescent="0.25">
      <c r="AA82" t="s">
        <v>113</v>
      </c>
    </row>
    <row r="83" spans="27:27" x14ac:dyDescent="0.25">
      <c r="AA83" t="s">
        <v>114</v>
      </c>
    </row>
    <row r="84" spans="27:27" x14ac:dyDescent="0.25">
      <c r="AA84" t="s">
        <v>115</v>
      </c>
    </row>
    <row r="85" spans="27:27" x14ac:dyDescent="0.25">
      <c r="AA85" t="s">
        <v>116</v>
      </c>
    </row>
    <row r="86" spans="27:27" x14ac:dyDescent="0.25">
      <c r="AA86" t="s">
        <v>117</v>
      </c>
    </row>
    <row r="87" spans="27:27" x14ac:dyDescent="0.25">
      <c r="AA87" t="s">
        <v>118</v>
      </c>
    </row>
    <row r="88" spans="27:27" x14ac:dyDescent="0.25">
      <c r="AA88" t="s">
        <v>185</v>
      </c>
    </row>
    <row r="89" spans="27:27" x14ac:dyDescent="0.25">
      <c r="AA89" t="s">
        <v>186</v>
      </c>
    </row>
    <row r="90" spans="27:27" x14ac:dyDescent="0.25">
      <c r="AA90" t="s">
        <v>119</v>
      </c>
    </row>
    <row r="91" spans="27:27" x14ac:dyDescent="0.25">
      <c r="AA91" t="s">
        <v>120</v>
      </c>
    </row>
    <row r="92" spans="27:27" x14ac:dyDescent="0.25">
      <c r="AA92" t="s">
        <v>121</v>
      </c>
    </row>
    <row r="93" spans="27:27" x14ac:dyDescent="0.25">
      <c r="AA93" t="s">
        <v>251</v>
      </c>
    </row>
    <row r="94" spans="27:27" x14ac:dyDescent="0.25">
      <c r="AA94" t="s">
        <v>123</v>
      </c>
    </row>
    <row r="95" spans="27:27" x14ac:dyDescent="0.25">
      <c r="AA95" t="s">
        <v>124</v>
      </c>
    </row>
    <row r="96" spans="27:27" x14ac:dyDescent="0.25">
      <c r="AA96" t="s">
        <v>187</v>
      </c>
    </row>
    <row r="97" spans="27:27" x14ac:dyDescent="0.25">
      <c r="AA97" t="s">
        <v>122</v>
      </c>
    </row>
    <row r="98" spans="27:27" x14ac:dyDescent="0.25">
      <c r="AA98" t="s">
        <v>188</v>
      </c>
    </row>
    <row r="99" spans="27:27" x14ac:dyDescent="0.25">
      <c r="AA99" t="s">
        <v>125</v>
      </c>
    </row>
    <row r="100" spans="27:27" x14ac:dyDescent="0.25">
      <c r="AA100" t="s">
        <v>252</v>
      </c>
    </row>
    <row r="101" spans="27:27" x14ac:dyDescent="0.25">
      <c r="AA101" t="s">
        <v>126</v>
      </c>
    </row>
    <row r="102" spans="27:27" x14ac:dyDescent="0.25">
      <c r="AA102" t="s">
        <v>127</v>
      </c>
    </row>
    <row r="103" spans="27:27" x14ac:dyDescent="0.25">
      <c r="AA103" t="s">
        <v>128</v>
      </c>
    </row>
    <row r="104" spans="27:27" x14ac:dyDescent="0.25">
      <c r="AA104" t="s">
        <v>129</v>
      </c>
    </row>
    <row r="105" spans="27:27" x14ac:dyDescent="0.25">
      <c r="AA105" t="s">
        <v>130</v>
      </c>
    </row>
    <row r="106" spans="27:27" x14ac:dyDescent="0.25">
      <c r="AA106" t="s">
        <v>131</v>
      </c>
    </row>
    <row r="107" spans="27:27" x14ac:dyDescent="0.25">
      <c r="AA107" t="s">
        <v>132</v>
      </c>
    </row>
    <row r="108" spans="27:27" x14ac:dyDescent="0.25">
      <c r="AA108" t="s">
        <v>133</v>
      </c>
    </row>
    <row r="109" spans="27:27" x14ac:dyDescent="0.25">
      <c r="AA109" t="s">
        <v>134</v>
      </c>
    </row>
    <row r="110" spans="27:27" x14ac:dyDescent="0.25">
      <c r="AA110" t="s">
        <v>135</v>
      </c>
    </row>
    <row r="111" spans="27:27" x14ac:dyDescent="0.25">
      <c r="AA111" t="s">
        <v>136</v>
      </c>
    </row>
    <row r="112" spans="27:27" x14ac:dyDescent="0.25">
      <c r="AA112" t="s">
        <v>137</v>
      </c>
    </row>
    <row r="113" spans="27:27" x14ac:dyDescent="0.25">
      <c r="AA113" t="s">
        <v>138</v>
      </c>
    </row>
    <row r="114" spans="27:27" x14ac:dyDescent="0.25">
      <c r="AA114" t="s">
        <v>139</v>
      </c>
    </row>
    <row r="115" spans="27:27" x14ac:dyDescent="0.25">
      <c r="AA115" t="s">
        <v>140</v>
      </c>
    </row>
    <row r="116" spans="27:27" x14ac:dyDescent="0.25">
      <c r="AA116" t="s">
        <v>141</v>
      </c>
    </row>
    <row r="117" spans="27:27" x14ac:dyDescent="0.25">
      <c r="AA117" t="s">
        <v>142</v>
      </c>
    </row>
    <row r="118" spans="27:27" x14ac:dyDescent="0.25">
      <c r="AA118" t="s">
        <v>143</v>
      </c>
    </row>
    <row r="119" spans="27:27" x14ac:dyDescent="0.25">
      <c r="AA119" t="s">
        <v>144</v>
      </c>
    </row>
    <row r="120" spans="27:27" x14ac:dyDescent="0.25">
      <c r="AA120" t="s">
        <v>145</v>
      </c>
    </row>
    <row r="121" spans="27:27" x14ac:dyDescent="0.25">
      <c r="AA121" t="s">
        <v>146</v>
      </c>
    </row>
    <row r="122" spans="27:27" x14ac:dyDescent="0.25">
      <c r="AA122" t="s">
        <v>147</v>
      </c>
    </row>
    <row r="123" spans="27:27" x14ac:dyDescent="0.25">
      <c r="AA123" t="s">
        <v>148</v>
      </c>
    </row>
    <row r="124" spans="27:27" x14ac:dyDescent="0.25">
      <c r="AA124" t="s">
        <v>149</v>
      </c>
    </row>
    <row r="125" spans="27:27" x14ac:dyDescent="0.25">
      <c r="AA125" t="s">
        <v>150</v>
      </c>
    </row>
    <row r="126" spans="27:27" x14ac:dyDescent="0.25">
      <c r="AA126" t="s">
        <v>151</v>
      </c>
    </row>
    <row r="127" spans="27:27" x14ac:dyDescent="0.25">
      <c r="AA127" t="s">
        <v>152</v>
      </c>
    </row>
    <row r="128" spans="27:27" x14ac:dyDescent="0.25">
      <c r="AA128" t="s">
        <v>153</v>
      </c>
    </row>
  </sheetData>
  <sheetProtection algorithmName="SHA-512" hashValue="eoZU36M16T6L4eeTODKMhdIhFrrCI78xdf6FEZwqJrNq8kzelq4l5x0oC8MPu4vzzY9Cz058g46qeJBiizp8yw==" saltValue="6ADFwO0ljYs8xFAbUKdQUw==" spinCount="100000" sheet="1" objects="1" scenarios="1"/>
  <dataConsolidate/>
  <mergeCells count="39">
    <mergeCell ref="I2:I3"/>
    <mergeCell ref="B6:B7"/>
    <mergeCell ref="F6:F7"/>
    <mergeCell ref="C6:C7"/>
    <mergeCell ref="D6:D7"/>
    <mergeCell ref="E6:E7"/>
    <mergeCell ref="G6:G7"/>
    <mergeCell ref="B17:B18"/>
    <mergeCell ref="C17:C18"/>
    <mergeCell ref="H17:H18"/>
    <mergeCell ref="I17:I18"/>
    <mergeCell ref="D17:D18"/>
    <mergeCell ref="E17:E18"/>
    <mergeCell ref="F17:F18"/>
    <mergeCell ref="G17:G18"/>
    <mergeCell ref="B28:B29"/>
    <mergeCell ref="C28:C29"/>
    <mergeCell ref="H28:H29"/>
    <mergeCell ref="I28:I29"/>
    <mergeCell ref="D28:D29"/>
    <mergeCell ref="E28:E29"/>
    <mergeCell ref="F28:F29"/>
    <mergeCell ref="G28:G29"/>
    <mergeCell ref="B39:B40"/>
    <mergeCell ref="C39:C40"/>
    <mergeCell ref="H39:H40"/>
    <mergeCell ref="I39:I40"/>
    <mergeCell ref="D39:D40"/>
    <mergeCell ref="E39:E40"/>
    <mergeCell ref="F39:F40"/>
    <mergeCell ref="G39:G40"/>
    <mergeCell ref="B50:B51"/>
    <mergeCell ref="C50:C51"/>
    <mergeCell ref="H50:H51"/>
    <mergeCell ref="I50:I51"/>
    <mergeCell ref="D50:D51"/>
    <mergeCell ref="E50:E51"/>
    <mergeCell ref="F50:F51"/>
    <mergeCell ref="G50:G51"/>
  </mergeCells>
  <dataValidations count="2">
    <dataValidation type="list" allowBlank="1" showInputMessage="1" showErrorMessage="1" sqref="G45 C52:C56 G34 C19:C23 G23 C8:C12 C30:C34 G56 C41:C45 G12" xr:uid="{70E85D28-624A-4803-AA33-C1CA7E493BA8}">
      <formula1>$AA$2:$AA$122</formula1>
    </dataValidation>
    <dataValidation type="list" allowBlank="1" showInputMessage="1" showErrorMessage="1" sqref="D8:D12 D52:D56 D41:D45 D30:D34 D19:D23" xr:uid="{29BCC662-A92F-4B2C-9648-49C4AAC07862}">
      <formula1>$P$2:$P$7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4">
    <tabColor theme="7" tint="0.39997558519241921"/>
  </sheetPr>
  <dimension ref="A1:AA128"/>
  <sheetViews>
    <sheetView showGridLines="0" showZeros="0" zoomScaleNormal="100" workbookViewId="0">
      <selection activeCell="C8" sqref="C8"/>
    </sheetView>
  </sheetViews>
  <sheetFormatPr defaultColWidth="9.109375" defaultRowHeight="13.2" x14ac:dyDescent="0.25"/>
  <cols>
    <col min="1" max="1" width="4.109375" customWidth="1"/>
    <col min="2" max="2" width="12.6640625" customWidth="1"/>
    <col min="3" max="6" width="30.6640625" customWidth="1"/>
    <col min="7" max="7" width="30.6640625" style="147" customWidth="1"/>
    <col min="8" max="8" width="4.44140625" customWidth="1"/>
    <col min="9" max="9" width="19.33203125" customWidth="1"/>
    <col min="10" max="10" width="30.6640625" customWidth="1"/>
    <col min="16" max="18" width="0" hidden="1" customWidth="1"/>
    <col min="19" max="19" width="12.44140625" hidden="1" customWidth="1"/>
    <col min="20" max="27" width="0" hidden="1" customWidth="1"/>
  </cols>
  <sheetData>
    <row r="1" spans="1:27" x14ac:dyDescent="0.25">
      <c r="A1" s="136"/>
      <c r="B1" s="136"/>
      <c r="C1" s="136"/>
      <c r="D1" s="136"/>
      <c r="E1" s="136"/>
      <c r="F1" s="136"/>
      <c r="G1" s="137"/>
      <c r="H1" s="136"/>
      <c r="I1" s="136"/>
      <c r="J1" s="136"/>
      <c r="P1" s="138" t="s">
        <v>192</v>
      </c>
      <c r="S1" s="138" t="s">
        <v>190</v>
      </c>
      <c r="AA1" s="138" t="s">
        <v>189</v>
      </c>
    </row>
    <row r="2" spans="1:27" ht="14.4" x14ac:dyDescent="0.3">
      <c r="A2" s="136"/>
      <c r="B2" s="139" t="s">
        <v>16</v>
      </c>
      <c r="C2" s="140"/>
      <c r="D2" s="141"/>
      <c r="E2" s="139" t="s">
        <v>201</v>
      </c>
      <c r="F2" s="142">
        <f>IDENTIFICAÇÃO!C44</f>
        <v>7</v>
      </c>
      <c r="G2" s="165"/>
      <c r="H2" s="136"/>
      <c r="I2" s="143" t="s">
        <v>195</v>
      </c>
      <c r="J2" s="261">
        <f>SUM(G13+G24+G35+G46+G57)</f>
        <v>114500</v>
      </c>
      <c r="P2" t="s">
        <v>38</v>
      </c>
      <c r="S2" t="s">
        <v>42</v>
      </c>
      <c r="AA2" t="s">
        <v>42</v>
      </c>
    </row>
    <row r="3" spans="1:27" ht="15" thickBot="1" x14ac:dyDescent="0.35">
      <c r="A3" s="136"/>
      <c r="B3" s="144"/>
      <c r="C3" s="136"/>
      <c r="D3" s="136"/>
      <c r="E3" s="136"/>
      <c r="F3" s="136"/>
      <c r="G3" s="137"/>
      <c r="H3" s="136"/>
      <c r="I3" s="143" t="s">
        <v>196</v>
      </c>
      <c r="J3" s="262"/>
      <c r="P3" t="s">
        <v>37</v>
      </c>
      <c r="S3" t="s">
        <v>247</v>
      </c>
      <c r="AA3" t="s">
        <v>42</v>
      </c>
    </row>
    <row r="4" spans="1:27" ht="15" thickBot="1" x14ac:dyDescent="0.35">
      <c r="A4" s="136"/>
      <c r="B4" s="145" t="s">
        <v>8</v>
      </c>
      <c r="C4" s="146" t="s">
        <v>13</v>
      </c>
      <c r="D4" s="157" t="str">
        <f>'SÎTUAÇÃO ANTERIOR'!D4</f>
        <v>Terreno 1</v>
      </c>
      <c r="E4" s="158"/>
      <c r="F4" s="159"/>
      <c r="G4" s="166"/>
      <c r="P4" t="s">
        <v>36</v>
      </c>
      <c r="S4" t="s">
        <v>45</v>
      </c>
      <c r="AA4" t="s">
        <v>43</v>
      </c>
    </row>
    <row r="5" spans="1:27" ht="13.8" thickBot="1" x14ac:dyDescent="0.3">
      <c r="A5" s="136"/>
      <c r="B5" s="136"/>
      <c r="C5" s="136"/>
      <c r="D5" s="136"/>
      <c r="E5" s="136"/>
      <c r="F5" s="136"/>
      <c r="G5" s="137"/>
      <c r="H5" s="136"/>
      <c r="I5" s="136"/>
      <c r="J5" s="136"/>
      <c r="P5" t="s">
        <v>39</v>
      </c>
      <c r="S5" t="s">
        <v>46</v>
      </c>
      <c r="AA5" t="s">
        <v>44</v>
      </c>
    </row>
    <row r="6" spans="1:27" ht="12.75" customHeight="1" x14ac:dyDescent="0.25">
      <c r="A6" s="136"/>
      <c r="B6" s="249" t="s">
        <v>5</v>
      </c>
      <c r="C6" s="249" t="s">
        <v>279</v>
      </c>
      <c r="D6" s="263" t="s">
        <v>6</v>
      </c>
      <c r="E6" s="256" t="s">
        <v>155</v>
      </c>
      <c r="F6" s="256" t="s">
        <v>280</v>
      </c>
      <c r="G6" s="256" t="s">
        <v>15</v>
      </c>
      <c r="S6" t="s">
        <v>248</v>
      </c>
      <c r="AA6" t="s">
        <v>247</v>
      </c>
    </row>
    <row r="7" spans="1:27" ht="13.5" customHeight="1" thickBot="1" x14ac:dyDescent="0.3">
      <c r="A7" s="136"/>
      <c r="B7" s="250"/>
      <c r="C7" s="255"/>
      <c r="D7" s="264"/>
      <c r="E7" s="257"/>
      <c r="F7" s="257"/>
      <c r="G7" s="258"/>
      <c r="S7" t="s">
        <v>52</v>
      </c>
      <c r="AA7" t="s">
        <v>45</v>
      </c>
    </row>
    <row r="8" spans="1:27" ht="21" customHeight="1" thickBot="1" x14ac:dyDescent="0.3">
      <c r="A8" s="136"/>
      <c r="B8" s="148">
        <v>2023</v>
      </c>
      <c r="C8" s="168" t="s">
        <v>184</v>
      </c>
      <c r="D8" s="161" t="s">
        <v>38</v>
      </c>
      <c r="E8" s="168">
        <f>IFERROR(TABELA_SECA!BJ2*10,"")</f>
        <v>6000</v>
      </c>
      <c r="F8" s="162">
        <v>10</v>
      </c>
      <c r="G8" s="162">
        <f>IFERROR(F8*E8,"")</f>
        <v>60000</v>
      </c>
      <c r="S8" t="s">
        <v>181</v>
      </c>
      <c r="AA8" t="s">
        <v>46</v>
      </c>
    </row>
    <row r="9" spans="1:27" ht="21" customHeight="1" thickBot="1" x14ac:dyDescent="0.3">
      <c r="A9" s="136"/>
      <c r="B9" s="148">
        <v>2023</v>
      </c>
      <c r="C9" s="168"/>
      <c r="D9" s="161"/>
      <c r="E9" s="168" t="str">
        <f>IFERROR(TABELA_SECA!BJ3*10,"")</f>
        <v/>
      </c>
      <c r="F9" s="163"/>
      <c r="G9" s="162" t="str">
        <f t="shared" ref="G9:G12" si="0">IFERROR(F9*E9,"")</f>
        <v/>
      </c>
      <c r="S9" t="s">
        <v>57</v>
      </c>
      <c r="AA9" t="s">
        <v>47</v>
      </c>
    </row>
    <row r="10" spans="1:27" ht="21" customHeight="1" thickBot="1" x14ac:dyDescent="0.3">
      <c r="A10" s="136"/>
      <c r="B10" s="148">
        <v>2023</v>
      </c>
      <c r="C10" s="168"/>
      <c r="D10" s="161"/>
      <c r="E10" s="168" t="str">
        <f>IFERROR(TABELA_SECA!BJ4*10,"")</f>
        <v/>
      </c>
      <c r="F10" s="163"/>
      <c r="G10" s="162" t="str">
        <f t="shared" si="0"/>
        <v/>
      </c>
      <c r="S10" t="s">
        <v>61</v>
      </c>
      <c r="AA10" t="s">
        <v>48</v>
      </c>
    </row>
    <row r="11" spans="1:27" ht="21" customHeight="1" thickBot="1" x14ac:dyDescent="0.3">
      <c r="A11" s="136"/>
      <c r="B11" s="148">
        <v>2023</v>
      </c>
      <c r="C11" s="168"/>
      <c r="D11" s="161"/>
      <c r="E11" s="168" t="str">
        <f>IFERROR(TABELA_SECA!BJ5*10,"")</f>
        <v/>
      </c>
      <c r="F11" s="163"/>
      <c r="G11" s="162" t="str">
        <f t="shared" si="0"/>
        <v/>
      </c>
      <c r="S11" t="s">
        <v>62</v>
      </c>
      <c r="AA11" t="s">
        <v>49</v>
      </c>
    </row>
    <row r="12" spans="1:27" ht="21" customHeight="1" thickBot="1" x14ac:dyDescent="0.3">
      <c r="A12" s="136"/>
      <c r="B12" s="148">
        <v>2023</v>
      </c>
      <c r="C12" s="168"/>
      <c r="D12" s="161"/>
      <c r="E12" s="168" t="str">
        <f>IFERROR(TABELA_SECA!BJ6*10,"")</f>
        <v/>
      </c>
      <c r="F12" s="163"/>
      <c r="G12" s="162" t="str">
        <f t="shared" si="0"/>
        <v/>
      </c>
      <c r="S12" t="s">
        <v>63</v>
      </c>
      <c r="AA12" t="s">
        <v>248</v>
      </c>
    </row>
    <row r="13" spans="1:27" ht="14.4" x14ac:dyDescent="0.3">
      <c r="A13" s="136"/>
      <c r="B13" s="136"/>
      <c r="C13" s="136"/>
      <c r="D13" s="136"/>
      <c r="E13" s="136"/>
      <c r="F13" s="150" t="s">
        <v>194</v>
      </c>
      <c r="G13" s="151">
        <f>SUM(G8:G12)</f>
        <v>60000</v>
      </c>
      <c r="S13" t="s">
        <v>66</v>
      </c>
      <c r="AA13" t="s">
        <v>50</v>
      </c>
    </row>
    <row r="14" spans="1:27" ht="13.8" thickBot="1" x14ac:dyDescent="0.3">
      <c r="A14" s="136"/>
      <c r="B14" s="136"/>
      <c r="C14" s="136"/>
      <c r="D14" s="136"/>
      <c r="E14" s="136"/>
      <c r="F14" s="136"/>
      <c r="G14" s="137"/>
      <c r="H14" s="136"/>
      <c r="I14" s="136"/>
      <c r="J14" s="136"/>
      <c r="S14" t="s">
        <v>67</v>
      </c>
      <c r="AA14" t="s">
        <v>51</v>
      </c>
    </row>
    <row r="15" spans="1:27" ht="15" thickBot="1" x14ac:dyDescent="0.35">
      <c r="A15" s="136"/>
      <c r="B15" s="145" t="s">
        <v>9</v>
      </c>
      <c r="C15" s="146" t="s">
        <v>13</v>
      </c>
      <c r="D15" s="157" t="str">
        <f>'SÎTUAÇÃO ANTERIOR'!D15</f>
        <v>Terreno 2</v>
      </c>
      <c r="E15" s="158"/>
      <c r="F15" s="159"/>
      <c r="G15" s="166"/>
      <c r="S15" t="s">
        <v>71</v>
      </c>
      <c r="AA15" t="s">
        <v>52</v>
      </c>
    </row>
    <row r="16" spans="1:27" ht="13.8" thickBot="1" x14ac:dyDescent="0.3">
      <c r="A16" s="136"/>
      <c r="B16" s="136"/>
      <c r="C16" s="136"/>
      <c r="D16" s="136"/>
      <c r="E16" s="136"/>
      <c r="F16" s="136"/>
      <c r="G16" s="137"/>
      <c r="H16" s="136"/>
      <c r="I16" s="136"/>
      <c r="J16" s="136"/>
      <c r="S16" t="s">
        <v>72</v>
      </c>
      <c r="AA16" t="s">
        <v>53</v>
      </c>
    </row>
    <row r="17" spans="1:27" s="152" customFormat="1" ht="12.75" customHeight="1" x14ac:dyDescent="0.25">
      <c r="A17" s="141"/>
      <c r="B17" s="249" t="s">
        <v>5</v>
      </c>
      <c r="C17" s="249" t="s">
        <v>279</v>
      </c>
      <c r="D17" s="263" t="s">
        <v>6</v>
      </c>
      <c r="E17" s="256" t="s">
        <v>155</v>
      </c>
      <c r="F17" s="256" t="s">
        <v>280</v>
      </c>
      <c r="G17" s="256" t="s">
        <v>15</v>
      </c>
      <c r="H17" s="259"/>
      <c r="I17" s="253"/>
      <c r="J17" s="253"/>
      <c r="S17" s="152" t="s">
        <v>73</v>
      </c>
      <c r="AA17" s="152" t="s">
        <v>54</v>
      </c>
    </row>
    <row r="18" spans="1:27" s="152" customFormat="1" ht="13.5" customHeight="1" thickBot="1" x14ac:dyDescent="0.3">
      <c r="A18" s="141"/>
      <c r="B18" s="250"/>
      <c r="C18" s="255"/>
      <c r="D18" s="265"/>
      <c r="E18" s="258"/>
      <c r="F18" s="257"/>
      <c r="G18" s="258"/>
      <c r="H18" s="260"/>
      <c r="I18" s="254"/>
      <c r="J18" s="253"/>
      <c r="S18" s="152" t="s">
        <v>249</v>
      </c>
      <c r="AA18" s="152" t="s">
        <v>55</v>
      </c>
    </row>
    <row r="19" spans="1:27" s="152" customFormat="1" ht="21" customHeight="1" thickBot="1" x14ac:dyDescent="0.3">
      <c r="A19" s="141"/>
      <c r="B19" s="148">
        <v>2023</v>
      </c>
      <c r="C19" s="168" t="s">
        <v>183</v>
      </c>
      <c r="D19" s="161" t="s">
        <v>38</v>
      </c>
      <c r="E19" s="168">
        <f>IFERROR(TABELA_SECA!BJ7*10,"")</f>
        <v>5450</v>
      </c>
      <c r="F19" s="162">
        <v>10</v>
      </c>
      <c r="G19" s="162">
        <f t="shared" ref="G19:G23" si="1">IFERROR(F19*E19,"")</f>
        <v>54500</v>
      </c>
      <c r="H19" s="149"/>
      <c r="I19" s="153"/>
      <c r="J19" s="167"/>
      <c r="S19" s="152" t="s">
        <v>182</v>
      </c>
      <c r="AA19" s="152" t="s">
        <v>56</v>
      </c>
    </row>
    <row r="20" spans="1:27" s="152" customFormat="1" ht="21" customHeight="1" thickBot="1" x14ac:dyDescent="0.3">
      <c r="A20" s="141"/>
      <c r="B20" s="148">
        <v>2023</v>
      </c>
      <c r="C20" s="168"/>
      <c r="D20" s="161"/>
      <c r="E20" s="168"/>
      <c r="F20" s="163"/>
      <c r="G20" s="162"/>
      <c r="H20" s="149"/>
      <c r="I20" s="153"/>
      <c r="J20" s="167"/>
      <c r="S20" s="152" t="s">
        <v>183</v>
      </c>
      <c r="AA20" s="152" t="s">
        <v>181</v>
      </c>
    </row>
    <row r="21" spans="1:27" s="152" customFormat="1" ht="21" customHeight="1" thickBot="1" x14ac:dyDescent="0.3">
      <c r="A21" s="141"/>
      <c r="B21" s="148">
        <v>2023</v>
      </c>
      <c r="C21" s="168"/>
      <c r="D21" s="161"/>
      <c r="E21" s="168" t="str">
        <f>IFERROR(TABELA_SECA!BJ9*10,"")</f>
        <v/>
      </c>
      <c r="F21" s="163"/>
      <c r="G21" s="162" t="str">
        <f t="shared" si="1"/>
        <v/>
      </c>
      <c r="H21" s="149"/>
      <c r="I21" s="153"/>
      <c r="J21" s="167"/>
      <c r="S21" s="152" t="s">
        <v>184</v>
      </c>
      <c r="AA21" s="152" t="s">
        <v>57</v>
      </c>
    </row>
    <row r="22" spans="1:27" s="152" customFormat="1" ht="21" customHeight="1" thickBot="1" x14ac:dyDescent="0.3">
      <c r="A22" s="141"/>
      <c r="B22" s="148">
        <v>2023</v>
      </c>
      <c r="C22" s="168"/>
      <c r="D22" s="161"/>
      <c r="E22" s="168" t="str">
        <f>IFERROR(TABELA_SECA!BJ10*10,"")</f>
        <v/>
      </c>
      <c r="F22" s="163"/>
      <c r="G22" s="162" t="str">
        <f t="shared" si="1"/>
        <v/>
      </c>
      <c r="H22" s="149"/>
      <c r="I22" s="153"/>
      <c r="J22" s="167"/>
      <c r="S22" s="152" t="s">
        <v>79</v>
      </c>
      <c r="AA22" s="152" t="s">
        <v>58</v>
      </c>
    </row>
    <row r="23" spans="1:27" s="152" customFormat="1" ht="21" customHeight="1" thickBot="1" x14ac:dyDescent="0.3">
      <c r="A23" s="141"/>
      <c r="B23" s="148">
        <v>2023</v>
      </c>
      <c r="C23" s="168"/>
      <c r="D23" s="161"/>
      <c r="E23" s="168" t="str">
        <f>IFERROR(TABELA_SECA!BJ11*10,"")</f>
        <v/>
      </c>
      <c r="F23" s="163"/>
      <c r="G23" s="162" t="str">
        <f t="shared" si="1"/>
        <v/>
      </c>
      <c r="H23" s="149"/>
      <c r="I23" s="153"/>
      <c r="J23" s="167"/>
      <c r="S23" s="152" t="s">
        <v>78</v>
      </c>
      <c r="AA23" s="152" t="s">
        <v>59</v>
      </c>
    </row>
    <row r="24" spans="1:27" s="152" customFormat="1" ht="14.4" x14ac:dyDescent="0.3">
      <c r="A24" s="141"/>
      <c r="B24" s="136"/>
      <c r="C24" s="136"/>
      <c r="D24" s="136"/>
      <c r="E24" s="136"/>
      <c r="F24" s="150" t="s">
        <v>194</v>
      </c>
      <c r="G24" s="151">
        <f>SUM(G19:G23)</f>
        <v>54500</v>
      </c>
      <c r="H24" s="141"/>
      <c r="I24" s="154"/>
      <c r="J24" s="155"/>
      <c r="S24" s="152" t="s">
        <v>80</v>
      </c>
      <c r="AA24" s="152" t="s">
        <v>60</v>
      </c>
    </row>
    <row r="25" spans="1:27" ht="13.8" thickBot="1" x14ac:dyDescent="0.3">
      <c r="A25" s="136"/>
      <c r="B25" s="136"/>
      <c r="C25" s="136"/>
      <c r="D25" s="136"/>
      <c r="E25" s="136"/>
      <c r="F25" s="136"/>
      <c r="G25" s="137"/>
      <c r="H25" s="136"/>
      <c r="I25" s="136"/>
      <c r="J25" s="136"/>
      <c r="S25" t="s">
        <v>81</v>
      </c>
      <c r="AA25" t="s">
        <v>61</v>
      </c>
    </row>
    <row r="26" spans="1:27" ht="15" thickBot="1" x14ac:dyDescent="0.35">
      <c r="A26" s="136"/>
      <c r="B26" s="145" t="s">
        <v>10</v>
      </c>
      <c r="C26" s="146" t="s">
        <v>13</v>
      </c>
      <c r="D26" s="157"/>
      <c r="E26" s="158"/>
      <c r="F26" s="159"/>
      <c r="G26" s="166"/>
      <c r="S26" t="s">
        <v>82</v>
      </c>
      <c r="AA26" t="s">
        <v>62</v>
      </c>
    </row>
    <row r="27" spans="1:27" ht="13.8" thickBot="1" x14ac:dyDescent="0.3">
      <c r="A27" s="136"/>
      <c r="B27" s="136"/>
      <c r="C27" s="136"/>
      <c r="D27" s="136"/>
      <c r="E27" s="136"/>
      <c r="F27" s="136"/>
      <c r="G27" s="137"/>
      <c r="H27" s="136"/>
      <c r="I27" s="136"/>
      <c r="J27" s="136"/>
      <c r="S27" t="s">
        <v>85</v>
      </c>
      <c r="AA27" t="s">
        <v>63</v>
      </c>
    </row>
    <row r="28" spans="1:27" s="152" customFormat="1" ht="15" customHeight="1" x14ac:dyDescent="0.25">
      <c r="A28" s="141"/>
      <c r="B28" s="249" t="s">
        <v>5</v>
      </c>
      <c r="C28" s="249" t="s">
        <v>279</v>
      </c>
      <c r="D28" s="263" t="s">
        <v>6</v>
      </c>
      <c r="E28" s="256" t="s">
        <v>155</v>
      </c>
      <c r="F28" s="256" t="s">
        <v>280</v>
      </c>
      <c r="G28" s="256" t="s">
        <v>15</v>
      </c>
      <c r="H28" s="259"/>
      <c r="I28" s="253"/>
      <c r="J28" s="253"/>
      <c r="S28" s="152" t="s">
        <v>86</v>
      </c>
      <c r="AA28" s="152" t="s">
        <v>64</v>
      </c>
    </row>
    <row r="29" spans="1:27" s="152" customFormat="1" ht="13.5" customHeight="1" thickBot="1" x14ac:dyDescent="0.3">
      <c r="A29" s="141"/>
      <c r="B29" s="250"/>
      <c r="C29" s="255"/>
      <c r="D29" s="264"/>
      <c r="E29" s="257"/>
      <c r="F29" s="257"/>
      <c r="G29" s="258"/>
      <c r="H29" s="260"/>
      <c r="I29" s="254"/>
      <c r="J29" s="253"/>
      <c r="S29" s="152" t="s">
        <v>88</v>
      </c>
      <c r="AA29" s="152" t="s">
        <v>65</v>
      </c>
    </row>
    <row r="30" spans="1:27" s="152" customFormat="1" ht="21" customHeight="1" thickBot="1" x14ac:dyDescent="0.3">
      <c r="A30" s="141"/>
      <c r="B30" s="148">
        <v>2023</v>
      </c>
      <c r="C30" s="168"/>
      <c r="D30" s="161"/>
      <c r="E30" s="168"/>
      <c r="F30" s="162"/>
      <c r="G30" s="162"/>
      <c r="H30" s="149"/>
      <c r="I30" s="167"/>
      <c r="J30" s="167"/>
      <c r="S30" s="152" t="s">
        <v>89</v>
      </c>
      <c r="AA30" s="152" t="s">
        <v>66</v>
      </c>
    </row>
    <row r="31" spans="1:27" s="152" customFormat="1" ht="21" customHeight="1" thickBot="1" x14ac:dyDescent="0.3">
      <c r="A31" s="141"/>
      <c r="B31" s="148">
        <v>2023</v>
      </c>
      <c r="C31" s="168"/>
      <c r="D31" s="161"/>
      <c r="E31" s="168"/>
      <c r="F31" s="163"/>
      <c r="G31" s="162"/>
      <c r="H31" s="149"/>
      <c r="I31" s="167"/>
      <c r="J31" s="167"/>
      <c r="S31" s="152" t="s">
        <v>250</v>
      </c>
      <c r="AA31" s="152" t="s">
        <v>67</v>
      </c>
    </row>
    <row r="32" spans="1:27" s="152" customFormat="1" ht="21" customHeight="1" thickBot="1" x14ac:dyDescent="0.3">
      <c r="A32" s="141"/>
      <c r="B32" s="148">
        <v>2023</v>
      </c>
      <c r="C32" s="168"/>
      <c r="D32" s="161"/>
      <c r="E32" s="168"/>
      <c r="F32" s="163"/>
      <c r="G32" s="162"/>
      <c r="H32" s="149"/>
      <c r="I32" s="167"/>
      <c r="J32" s="167"/>
      <c r="S32" s="152" t="s">
        <v>91</v>
      </c>
      <c r="AA32" s="152" t="s">
        <v>68</v>
      </c>
    </row>
    <row r="33" spans="1:27" s="152" customFormat="1" ht="21" customHeight="1" thickBot="1" x14ac:dyDescent="0.3">
      <c r="A33" s="141"/>
      <c r="B33" s="148">
        <v>2023</v>
      </c>
      <c r="C33" s="168"/>
      <c r="D33" s="161"/>
      <c r="E33" s="168"/>
      <c r="F33" s="163"/>
      <c r="G33" s="162"/>
      <c r="H33" s="149"/>
      <c r="I33" s="167"/>
      <c r="J33" s="167"/>
      <c r="S33" s="152" t="s">
        <v>92</v>
      </c>
      <c r="AA33" s="152" t="s">
        <v>69</v>
      </c>
    </row>
    <row r="34" spans="1:27" s="152" customFormat="1" ht="21" customHeight="1" thickBot="1" x14ac:dyDescent="0.3">
      <c r="A34" s="141"/>
      <c r="B34" s="148">
        <v>2023</v>
      </c>
      <c r="C34" s="168"/>
      <c r="D34" s="161"/>
      <c r="E34" s="168"/>
      <c r="F34" s="163"/>
      <c r="G34" s="162"/>
      <c r="H34" s="149"/>
      <c r="I34" s="167"/>
      <c r="J34" s="167"/>
      <c r="S34" s="152" t="s">
        <v>94</v>
      </c>
      <c r="AA34" s="152" t="s">
        <v>70</v>
      </c>
    </row>
    <row r="35" spans="1:27" s="152" customFormat="1" ht="14.4" x14ac:dyDescent="0.3">
      <c r="A35" s="141"/>
      <c r="B35" s="136"/>
      <c r="C35" s="136"/>
      <c r="D35" s="136"/>
      <c r="E35" s="136"/>
      <c r="F35" s="150" t="s">
        <v>194</v>
      </c>
      <c r="G35" s="151">
        <f>SUM(G30:G34)</f>
        <v>0</v>
      </c>
      <c r="H35" s="141"/>
      <c r="I35" s="154"/>
      <c r="J35" s="155"/>
      <c r="S35" s="152" t="s">
        <v>95</v>
      </c>
      <c r="AA35" s="152" t="s">
        <v>71</v>
      </c>
    </row>
    <row r="36" spans="1:27" ht="13.8" thickBot="1" x14ac:dyDescent="0.3">
      <c r="A36" s="136"/>
      <c r="B36" s="136"/>
      <c r="C36" s="136"/>
      <c r="D36" s="136"/>
      <c r="E36" s="136"/>
      <c r="F36" s="136"/>
      <c r="G36" s="137"/>
      <c r="H36" s="136"/>
      <c r="I36" s="136"/>
      <c r="J36" s="136"/>
      <c r="S36" t="s">
        <v>97</v>
      </c>
      <c r="AA36" t="s">
        <v>72</v>
      </c>
    </row>
    <row r="37" spans="1:27" ht="15" thickBot="1" x14ac:dyDescent="0.35">
      <c r="A37" s="136"/>
      <c r="B37" s="145" t="s">
        <v>11</v>
      </c>
      <c r="C37" s="146" t="s">
        <v>13</v>
      </c>
      <c r="D37" s="157"/>
      <c r="E37" s="158"/>
      <c r="F37" s="159"/>
      <c r="G37" s="166"/>
      <c r="S37" t="s">
        <v>99</v>
      </c>
      <c r="AA37" t="s">
        <v>73</v>
      </c>
    </row>
    <row r="38" spans="1:27" ht="13.8" thickBot="1" x14ac:dyDescent="0.3">
      <c r="A38" s="136"/>
      <c r="B38" s="136"/>
      <c r="C38" s="136"/>
      <c r="D38" s="136"/>
      <c r="E38" s="136"/>
      <c r="F38" s="136"/>
      <c r="G38" s="137"/>
      <c r="H38" s="136"/>
      <c r="I38" s="136"/>
      <c r="J38" s="136"/>
      <c r="S38" t="s">
        <v>102</v>
      </c>
      <c r="AA38" t="s">
        <v>74</v>
      </c>
    </row>
    <row r="39" spans="1:27" s="152" customFormat="1" ht="15" customHeight="1" x14ac:dyDescent="0.25">
      <c r="A39" s="141"/>
      <c r="B39" s="249" t="s">
        <v>5</v>
      </c>
      <c r="C39" s="249" t="s">
        <v>279</v>
      </c>
      <c r="D39" s="263" t="s">
        <v>6</v>
      </c>
      <c r="E39" s="256" t="s">
        <v>155</v>
      </c>
      <c r="F39" s="256" t="s">
        <v>280</v>
      </c>
      <c r="G39" s="256" t="s">
        <v>15</v>
      </c>
      <c r="H39" s="259"/>
      <c r="I39" s="253"/>
      <c r="J39" s="253"/>
      <c r="S39" s="152" t="s">
        <v>106</v>
      </c>
      <c r="AA39" s="152" t="s">
        <v>249</v>
      </c>
    </row>
    <row r="40" spans="1:27" s="152" customFormat="1" ht="13.5" customHeight="1" thickBot="1" x14ac:dyDescent="0.3">
      <c r="A40" s="141"/>
      <c r="B40" s="250"/>
      <c r="C40" s="255"/>
      <c r="D40" s="264"/>
      <c r="E40" s="257"/>
      <c r="F40" s="257"/>
      <c r="G40" s="258"/>
      <c r="H40" s="260"/>
      <c r="I40" s="254"/>
      <c r="J40" s="253"/>
      <c r="S40" s="152" t="s">
        <v>107</v>
      </c>
      <c r="AA40" s="152" t="s">
        <v>75</v>
      </c>
    </row>
    <row r="41" spans="1:27" s="152" customFormat="1" ht="21" customHeight="1" thickBot="1" x14ac:dyDescent="0.3">
      <c r="A41" s="141"/>
      <c r="B41" s="148">
        <v>2023</v>
      </c>
      <c r="C41" s="168"/>
      <c r="D41" s="161"/>
      <c r="E41" s="168"/>
      <c r="F41" s="162"/>
      <c r="G41" s="162"/>
      <c r="H41" s="149"/>
      <c r="I41" s="167"/>
      <c r="J41" s="167"/>
      <c r="S41" s="152" t="s">
        <v>108</v>
      </c>
      <c r="AA41" s="152" t="s">
        <v>76</v>
      </c>
    </row>
    <row r="42" spans="1:27" s="152" customFormat="1" ht="21" customHeight="1" thickBot="1" x14ac:dyDescent="0.3">
      <c r="A42" s="141"/>
      <c r="B42" s="148">
        <v>2023</v>
      </c>
      <c r="C42" s="168"/>
      <c r="D42" s="161"/>
      <c r="E42" s="168"/>
      <c r="F42" s="163"/>
      <c r="G42" s="162"/>
      <c r="H42" s="149"/>
      <c r="I42" s="167"/>
      <c r="J42" s="167"/>
      <c r="S42" s="152" t="s">
        <v>113</v>
      </c>
      <c r="AA42" s="152" t="s">
        <v>77</v>
      </c>
    </row>
    <row r="43" spans="1:27" s="152" customFormat="1" ht="21" customHeight="1" thickBot="1" x14ac:dyDescent="0.3">
      <c r="A43" s="141"/>
      <c r="B43" s="148">
        <v>2023</v>
      </c>
      <c r="C43" s="168"/>
      <c r="D43" s="161"/>
      <c r="E43" s="168"/>
      <c r="F43" s="163"/>
      <c r="G43" s="162"/>
      <c r="H43" s="149"/>
      <c r="I43" s="167"/>
      <c r="J43" s="167"/>
      <c r="S43" s="152" t="s">
        <v>114</v>
      </c>
      <c r="AA43" s="152" t="s">
        <v>182</v>
      </c>
    </row>
    <row r="44" spans="1:27" s="152" customFormat="1" ht="21" customHeight="1" thickBot="1" x14ac:dyDescent="0.3">
      <c r="A44" s="141"/>
      <c r="B44" s="148">
        <v>2023</v>
      </c>
      <c r="C44" s="168"/>
      <c r="D44" s="161"/>
      <c r="E44" s="168"/>
      <c r="F44" s="163"/>
      <c r="G44" s="162"/>
      <c r="H44" s="149"/>
      <c r="I44" s="167"/>
      <c r="J44" s="167"/>
      <c r="S44" s="152" t="s">
        <v>116</v>
      </c>
      <c r="AA44" s="152" t="s">
        <v>183</v>
      </c>
    </row>
    <row r="45" spans="1:27" s="152" customFormat="1" ht="21" customHeight="1" thickBot="1" x14ac:dyDescent="0.3">
      <c r="A45" s="141"/>
      <c r="B45" s="148">
        <v>2023</v>
      </c>
      <c r="C45" s="168"/>
      <c r="D45" s="161"/>
      <c r="E45" s="168"/>
      <c r="F45" s="163"/>
      <c r="G45" s="162"/>
      <c r="H45" s="149"/>
      <c r="I45" s="167"/>
      <c r="J45" s="167"/>
      <c r="S45" s="152" t="s">
        <v>117</v>
      </c>
      <c r="AA45" s="152" t="s">
        <v>184</v>
      </c>
    </row>
    <row r="46" spans="1:27" s="152" customFormat="1" ht="14.4" x14ac:dyDescent="0.3">
      <c r="A46" s="141"/>
      <c r="B46" s="136"/>
      <c r="C46" s="136"/>
      <c r="D46" s="136"/>
      <c r="E46" s="136"/>
      <c r="F46" s="150" t="s">
        <v>194</v>
      </c>
      <c r="G46" s="151">
        <f>SUM(G41:G45)</f>
        <v>0</v>
      </c>
      <c r="H46" s="141"/>
      <c r="I46" s="154"/>
      <c r="J46" s="155"/>
      <c r="S46" s="152" t="s">
        <v>185</v>
      </c>
      <c r="AA46" s="152" t="s">
        <v>78</v>
      </c>
    </row>
    <row r="47" spans="1:27" ht="13.8" thickBot="1" x14ac:dyDescent="0.3">
      <c r="A47" s="136"/>
      <c r="B47" s="136"/>
      <c r="C47" s="136"/>
      <c r="D47" s="136"/>
      <c r="E47" s="136"/>
      <c r="F47" s="136"/>
      <c r="G47" s="137"/>
      <c r="H47" s="136"/>
      <c r="I47" s="136"/>
      <c r="J47" s="136"/>
      <c r="S47" t="s">
        <v>186</v>
      </c>
      <c r="AA47" t="s">
        <v>79</v>
      </c>
    </row>
    <row r="48" spans="1:27" ht="15" thickBot="1" x14ac:dyDescent="0.35">
      <c r="A48" s="136"/>
      <c r="B48" s="145" t="s">
        <v>12</v>
      </c>
      <c r="C48" s="146" t="s">
        <v>13</v>
      </c>
      <c r="D48" s="157"/>
      <c r="E48" s="158"/>
      <c r="F48" s="159"/>
      <c r="G48" s="166"/>
      <c r="S48" t="s">
        <v>119</v>
      </c>
      <c r="AA48" t="s">
        <v>81</v>
      </c>
    </row>
    <row r="49" spans="1:27" ht="13.8" thickBot="1" x14ac:dyDescent="0.3">
      <c r="A49" s="136"/>
      <c r="B49" s="136"/>
      <c r="C49" s="136"/>
      <c r="D49" s="136"/>
      <c r="E49" s="136"/>
      <c r="F49" s="136"/>
      <c r="G49" s="137"/>
      <c r="H49" s="136"/>
      <c r="I49" s="136"/>
      <c r="J49" s="136"/>
      <c r="S49" t="s">
        <v>121</v>
      </c>
      <c r="AA49" t="s">
        <v>80</v>
      </c>
    </row>
    <row r="50" spans="1:27" s="152" customFormat="1" ht="12" customHeight="1" x14ac:dyDescent="0.25">
      <c r="A50" s="141"/>
      <c r="B50" s="249" t="s">
        <v>5</v>
      </c>
      <c r="C50" s="249" t="s">
        <v>279</v>
      </c>
      <c r="D50" s="263" t="s">
        <v>6</v>
      </c>
      <c r="E50" s="256" t="s">
        <v>155</v>
      </c>
      <c r="F50" s="256" t="s">
        <v>280</v>
      </c>
      <c r="G50" s="256" t="s">
        <v>15</v>
      </c>
      <c r="H50" s="259"/>
      <c r="I50" s="253"/>
      <c r="J50" s="253"/>
      <c r="S50" s="152" t="s">
        <v>122</v>
      </c>
      <c r="AA50" s="152" t="s">
        <v>82</v>
      </c>
    </row>
    <row r="51" spans="1:27" s="152" customFormat="1" ht="13.5" customHeight="1" thickBot="1" x14ac:dyDescent="0.3">
      <c r="A51" s="141"/>
      <c r="B51" s="250"/>
      <c r="C51" s="255"/>
      <c r="D51" s="264"/>
      <c r="E51" s="257"/>
      <c r="F51" s="257"/>
      <c r="G51" s="258"/>
      <c r="H51" s="260"/>
      <c r="I51" s="254"/>
      <c r="J51" s="253"/>
      <c r="S51" s="152" t="s">
        <v>123</v>
      </c>
      <c r="AA51" s="152" t="s">
        <v>83</v>
      </c>
    </row>
    <row r="52" spans="1:27" s="152" customFormat="1" ht="21" customHeight="1" thickBot="1" x14ac:dyDescent="0.3">
      <c r="A52" s="141"/>
      <c r="B52" s="148">
        <v>2023</v>
      </c>
      <c r="C52" s="168"/>
      <c r="D52" s="161"/>
      <c r="E52" s="168"/>
      <c r="F52" s="162"/>
      <c r="G52" s="162"/>
      <c r="H52" s="149"/>
      <c r="I52" s="167"/>
      <c r="J52" s="167"/>
      <c r="S52" s="152" t="s">
        <v>187</v>
      </c>
      <c r="AA52" s="152" t="s">
        <v>84</v>
      </c>
    </row>
    <row r="53" spans="1:27" s="152" customFormat="1" ht="21" customHeight="1" thickBot="1" x14ac:dyDescent="0.3">
      <c r="A53" s="141"/>
      <c r="B53" s="148">
        <v>2023</v>
      </c>
      <c r="C53" s="168"/>
      <c r="D53" s="161"/>
      <c r="E53" s="168"/>
      <c r="F53" s="163"/>
      <c r="G53" s="162"/>
      <c r="H53" s="149"/>
      <c r="I53" s="167"/>
      <c r="J53" s="167"/>
      <c r="S53" s="152" t="s">
        <v>251</v>
      </c>
      <c r="AA53" s="152" t="s">
        <v>85</v>
      </c>
    </row>
    <row r="54" spans="1:27" s="152" customFormat="1" ht="21" customHeight="1" thickBot="1" x14ac:dyDescent="0.3">
      <c r="A54" s="141"/>
      <c r="B54" s="148">
        <v>2023</v>
      </c>
      <c r="C54" s="168"/>
      <c r="D54" s="161"/>
      <c r="E54" s="168"/>
      <c r="F54" s="163"/>
      <c r="G54" s="162"/>
      <c r="H54" s="149"/>
      <c r="I54" s="167"/>
      <c r="J54" s="167"/>
      <c r="S54" s="152" t="s">
        <v>188</v>
      </c>
      <c r="AA54" s="152" t="s">
        <v>86</v>
      </c>
    </row>
    <row r="55" spans="1:27" s="152" customFormat="1" ht="21" customHeight="1" thickBot="1" x14ac:dyDescent="0.3">
      <c r="A55" s="141"/>
      <c r="B55" s="148">
        <v>2023</v>
      </c>
      <c r="C55" s="168"/>
      <c r="D55" s="161"/>
      <c r="E55" s="168"/>
      <c r="F55" s="163"/>
      <c r="G55" s="162"/>
      <c r="H55" s="149"/>
      <c r="I55" s="167"/>
      <c r="J55" s="167"/>
      <c r="S55" s="152" t="s">
        <v>252</v>
      </c>
      <c r="AA55" s="152" t="s">
        <v>87</v>
      </c>
    </row>
    <row r="56" spans="1:27" s="152" customFormat="1" ht="21" customHeight="1" thickBot="1" x14ac:dyDescent="0.3">
      <c r="A56" s="141"/>
      <c r="B56" s="148">
        <v>2023</v>
      </c>
      <c r="C56" s="168"/>
      <c r="D56" s="161"/>
      <c r="E56" s="168"/>
      <c r="F56" s="163"/>
      <c r="G56" s="162"/>
      <c r="H56" s="149"/>
      <c r="I56" s="167"/>
      <c r="J56" s="167"/>
      <c r="S56" s="152" t="s">
        <v>130</v>
      </c>
      <c r="AA56" s="152" t="s">
        <v>88</v>
      </c>
    </row>
    <row r="57" spans="1:27" ht="14.4" x14ac:dyDescent="0.3">
      <c r="A57" s="136"/>
      <c r="B57" s="136"/>
      <c r="C57" s="136"/>
      <c r="D57" s="136"/>
      <c r="E57" s="136"/>
      <c r="F57" s="150" t="s">
        <v>194</v>
      </c>
      <c r="G57" s="151">
        <f>SUM(G52:G56)</f>
        <v>0</v>
      </c>
      <c r="H57" s="136"/>
      <c r="I57" s="154"/>
      <c r="J57" s="155"/>
      <c r="S57" t="s">
        <v>131</v>
      </c>
      <c r="AA57" t="s">
        <v>89</v>
      </c>
    </row>
    <row r="58" spans="1:27" x14ac:dyDescent="0.25">
      <c r="A58" s="136"/>
      <c r="B58" s="136"/>
      <c r="C58" s="136"/>
      <c r="D58" s="136"/>
      <c r="E58" s="136"/>
      <c r="F58" s="136"/>
      <c r="G58" s="137"/>
      <c r="H58" s="136"/>
      <c r="I58" s="136"/>
      <c r="J58" s="136"/>
      <c r="S58" t="s">
        <v>133</v>
      </c>
      <c r="AA58" t="s">
        <v>90</v>
      </c>
    </row>
    <row r="59" spans="1:27" x14ac:dyDescent="0.25">
      <c r="S59" t="s">
        <v>134</v>
      </c>
      <c r="AA59" t="s">
        <v>250</v>
      </c>
    </row>
    <row r="60" spans="1:27" x14ac:dyDescent="0.25">
      <c r="S60" t="s">
        <v>135</v>
      </c>
      <c r="AA60" t="s">
        <v>91</v>
      </c>
    </row>
    <row r="61" spans="1:27" x14ac:dyDescent="0.25">
      <c r="S61" t="s">
        <v>136</v>
      </c>
      <c r="AA61" t="s">
        <v>92</v>
      </c>
    </row>
    <row r="62" spans="1:27" x14ac:dyDescent="0.25">
      <c r="S62" t="s">
        <v>137</v>
      </c>
      <c r="AA62" t="s">
        <v>93</v>
      </c>
    </row>
    <row r="63" spans="1:27" x14ac:dyDescent="0.25">
      <c r="S63" t="s">
        <v>141</v>
      </c>
      <c r="AA63" t="s">
        <v>94</v>
      </c>
    </row>
    <row r="64" spans="1:27" x14ac:dyDescent="0.25">
      <c r="S64" t="s">
        <v>142</v>
      </c>
      <c r="AA64" t="s">
        <v>95</v>
      </c>
    </row>
    <row r="65" spans="19:27" x14ac:dyDescent="0.25">
      <c r="S65" t="s">
        <v>143</v>
      </c>
      <c r="AA65" t="s">
        <v>96</v>
      </c>
    </row>
    <row r="66" spans="19:27" x14ac:dyDescent="0.25">
      <c r="S66" t="s">
        <v>146</v>
      </c>
      <c r="AA66" t="s">
        <v>97</v>
      </c>
    </row>
    <row r="67" spans="19:27" x14ac:dyDescent="0.25">
      <c r="S67" t="s">
        <v>149</v>
      </c>
      <c r="AA67" t="s">
        <v>98</v>
      </c>
    </row>
    <row r="68" spans="19:27" x14ac:dyDescent="0.25">
      <c r="S68" s="156" t="s">
        <v>151</v>
      </c>
      <c r="AA68" t="s">
        <v>99</v>
      </c>
    </row>
    <row r="69" spans="19:27" x14ac:dyDescent="0.25">
      <c r="S69" t="s">
        <v>152</v>
      </c>
      <c r="AA69" t="s">
        <v>100</v>
      </c>
    </row>
    <row r="70" spans="19:27" x14ac:dyDescent="0.25">
      <c r="S70" s="156" t="s">
        <v>153</v>
      </c>
      <c r="AA70" t="s">
        <v>101</v>
      </c>
    </row>
    <row r="71" spans="19:27" x14ac:dyDescent="0.25">
      <c r="AA71" t="s">
        <v>102</v>
      </c>
    </row>
    <row r="72" spans="19:27" x14ac:dyDescent="0.25">
      <c r="AA72" t="s">
        <v>103</v>
      </c>
    </row>
    <row r="73" spans="19:27" x14ac:dyDescent="0.25">
      <c r="AA73" t="s">
        <v>104</v>
      </c>
    </row>
    <row r="74" spans="19:27" x14ac:dyDescent="0.25">
      <c r="AA74" t="s">
        <v>105</v>
      </c>
    </row>
    <row r="75" spans="19:27" x14ac:dyDescent="0.25">
      <c r="AA75" t="s">
        <v>106</v>
      </c>
    </row>
    <row r="76" spans="19:27" x14ac:dyDescent="0.25">
      <c r="AA76" t="s">
        <v>107</v>
      </c>
    </row>
    <row r="77" spans="19:27" x14ac:dyDescent="0.25">
      <c r="AA77" t="s">
        <v>108</v>
      </c>
    </row>
    <row r="78" spans="19:27" x14ac:dyDescent="0.25">
      <c r="AA78" t="s">
        <v>109</v>
      </c>
    </row>
    <row r="79" spans="19:27" x14ac:dyDescent="0.25">
      <c r="AA79" t="s">
        <v>110</v>
      </c>
    </row>
    <row r="80" spans="19:27" x14ac:dyDescent="0.25">
      <c r="AA80" t="s">
        <v>111</v>
      </c>
    </row>
    <row r="81" spans="27:27" x14ac:dyDescent="0.25">
      <c r="AA81" t="s">
        <v>112</v>
      </c>
    </row>
    <row r="82" spans="27:27" x14ac:dyDescent="0.25">
      <c r="AA82" t="s">
        <v>113</v>
      </c>
    </row>
    <row r="83" spans="27:27" x14ac:dyDescent="0.25">
      <c r="AA83" t="s">
        <v>114</v>
      </c>
    </row>
    <row r="84" spans="27:27" x14ac:dyDescent="0.25">
      <c r="AA84" t="s">
        <v>115</v>
      </c>
    </row>
    <row r="85" spans="27:27" x14ac:dyDescent="0.25">
      <c r="AA85" t="s">
        <v>116</v>
      </c>
    </row>
    <row r="86" spans="27:27" x14ac:dyDescent="0.25">
      <c r="AA86" t="s">
        <v>117</v>
      </c>
    </row>
    <row r="87" spans="27:27" x14ac:dyDescent="0.25">
      <c r="AA87" t="s">
        <v>118</v>
      </c>
    </row>
    <row r="88" spans="27:27" x14ac:dyDescent="0.25">
      <c r="AA88" t="s">
        <v>185</v>
      </c>
    </row>
    <row r="89" spans="27:27" x14ac:dyDescent="0.25">
      <c r="AA89" t="s">
        <v>186</v>
      </c>
    </row>
    <row r="90" spans="27:27" x14ac:dyDescent="0.25">
      <c r="AA90" t="s">
        <v>119</v>
      </c>
    </row>
    <row r="91" spans="27:27" x14ac:dyDescent="0.25">
      <c r="AA91" t="s">
        <v>120</v>
      </c>
    </row>
    <row r="92" spans="27:27" x14ac:dyDescent="0.25">
      <c r="AA92" t="s">
        <v>121</v>
      </c>
    </row>
    <row r="93" spans="27:27" x14ac:dyDescent="0.25">
      <c r="AA93" t="s">
        <v>251</v>
      </c>
    </row>
    <row r="94" spans="27:27" x14ac:dyDescent="0.25">
      <c r="AA94" t="s">
        <v>123</v>
      </c>
    </row>
    <row r="95" spans="27:27" x14ac:dyDescent="0.25">
      <c r="AA95" t="s">
        <v>124</v>
      </c>
    </row>
    <row r="96" spans="27:27" x14ac:dyDescent="0.25">
      <c r="AA96" t="s">
        <v>187</v>
      </c>
    </row>
    <row r="97" spans="27:27" x14ac:dyDescent="0.25">
      <c r="AA97" t="s">
        <v>122</v>
      </c>
    </row>
    <row r="98" spans="27:27" x14ac:dyDescent="0.25">
      <c r="AA98" t="s">
        <v>188</v>
      </c>
    </row>
    <row r="99" spans="27:27" x14ac:dyDescent="0.25">
      <c r="AA99" t="s">
        <v>125</v>
      </c>
    </row>
    <row r="100" spans="27:27" x14ac:dyDescent="0.25">
      <c r="AA100" t="s">
        <v>252</v>
      </c>
    </row>
    <row r="101" spans="27:27" x14ac:dyDescent="0.25">
      <c r="AA101" t="s">
        <v>126</v>
      </c>
    </row>
    <row r="102" spans="27:27" x14ac:dyDescent="0.25">
      <c r="AA102" t="s">
        <v>127</v>
      </c>
    </row>
    <row r="103" spans="27:27" x14ac:dyDescent="0.25">
      <c r="AA103" t="s">
        <v>128</v>
      </c>
    </row>
    <row r="104" spans="27:27" x14ac:dyDescent="0.25">
      <c r="AA104" t="s">
        <v>129</v>
      </c>
    </row>
    <row r="105" spans="27:27" x14ac:dyDescent="0.25">
      <c r="AA105" t="s">
        <v>130</v>
      </c>
    </row>
    <row r="106" spans="27:27" x14ac:dyDescent="0.25">
      <c r="AA106" t="s">
        <v>131</v>
      </c>
    </row>
    <row r="107" spans="27:27" x14ac:dyDescent="0.25">
      <c r="AA107" t="s">
        <v>132</v>
      </c>
    </row>
    <row r="108" spans="27:27" x14ac:dyDescent="0.25">
      <c r="AA108" t="s">
        <v>133</v>
      </c>
    </row>
    <row r="109" spans="27:27" x14ac:dyDescent="0.25">
      <c r="AA109" t="s">
        <v>134</v>
      </c>
    </row>
    <row r="110" spans="27:27" x14ac:dyDescent="0.25">
      <c r="AA110" t="s">
        <v>135</v>
      </c>
    </row>
    <row r="111" spans="27:27" x14ac:dyDescent="0.25">
      <c r="AA111" t="s">
        <v>136</v>
      </c>
    </row>
    <row r="112" spans="27:27" x14ac:dyDescent="0.25">
      <c r="AA112" t="s">
        <v>137</v>
      </c>
    </row>
    <row r="113" spans="27:27" x14ac:dyDescent="0.25">
      <c r="AA113" t="s">
        <v>138</v>
      </c>
    </row>
    <row r="114" spans="27:27" x14ac:dyDescent="0.25">
      <c r="AA114" t="s">
        <v>139</v>
      </c>
    </row>
    <row r="115" spans="27:27" x14ac:dyDescent="0.25">
      <c r="AA115" t="s">
        <v>140</v>
      </c>
    </row>
    <row r="116" spans="27:27" x14ac:dyDescent="0.25">
      <c r="AA116" t="s">
        <v>141</v>
      </c>
    </row>
    <row r="117" spans="27:27" x14ac:dyDescent="0.25">
      <c r="AA117" t="s">
        <v>142</v>
      </c>
    </row>
    <row r="118" spans="27:27" x14ac:dyDescent="0.25">
      <c r="AA118" t="s">
        <v>143</v>
      </c>
    </row>
    <row r="119" spans="27:27" x14ac:dyDescent="0.25">
      <c r="AA119" t="s">
        <v>144</v>
      </c>
    </row>
    <row r="120" spans="27:27" x14ac:dyDescent="0.25">
      <c r="AA120" t="s">
        <v>145</v>
      </c>
    </row>
    <row r="121" spans="27:27" x14ac:dyDescent="0.25">
      <c r="AA121" t="s">
        <v>146</v>
      </c>
    </row>
    <row r="122" spans="27:27" x14ac:dyDescent="0.25">
      <c r="AA122" t="s">
        <v>147</v>
      </c>
    </row>
    <row r="123" spans="27:27" x14ac:dyDescent="0.25">
      <c r="AA123" t="s">
        <v>148</v>
      </c>
    </row>
    <row r="124" spans="27:27" x14ac:dyDescent="0.25">
      <c r="AA124" t="s">
        <v>149</v>
      </c>
    </row>
    <row r="125" spans="27:27" x14ac:dyDescent="0.25">
      <c r="AA125" t="s">
        <v>150</v>
      </c>
    </row>
    <row r="126" spans="27:27" x14ac:dyDescent="0.25">
      <c r="AA126" t="s">
        <v>151</v>
      </c>
    </row>
    <row r="127" spans="27:27" x14ac:dyDescent="0.25">
      <c r="AA127" t="s">
        <v>152</v>
      </c>
    </row>
    <row r="128" spans="27:27" x14ac:dyDescent="0.25">
      <c r="AA128" t="s">
        <v>153</v>
      </c>
    </row>
  </sheetData>
  <sheetProtection algorithmName="SHA-512" hashValue="Bl2L740fLeozqEWSviZOP6JJ8H83VwNErXABN+kbgqoRotQEjzm7i19EZoWq/Kc4o9DLVA1klcvr+jUtZLVViQ==" saltValue="DDxHii8GY0WOK8VKEHiipg==" spinCount="100000" sheet="1" objects="1" scenarios="1"/>
  <mergeCells count="43">
    <mergeCell ref="B6:B7"/>
    <mergeCell ref="C6:C7"/>
    <mergeCell ref="B17:B18"/>
    <mergeCell ref="C17:C18"/>
    <mergeCell ref="D17:D18"/>
    <mergeCell ref="D6:D7"/>
    <mergeCell ref="F6:F7"/>
    <mergeCell ref="J2:J3"/>
    <mergeCell ref="G6:G7"/>
    <mergeCell ref="G17:G18"/>
    <mergeCell ref="H17:H18"/>
    <mergeCell ref="F17:F18"/>
    <mergeCell ref="B39:B40"/>
    <mergeCell ref="C39:C40"/>
    <mergeCell ref="D39:D40"/>
    <mergeCell ref="E39:E40"/>
    <mergeCell ref="F39:F40"/>
    <mergeCell ref="B28:B29"/>
    <mergeCell ref="C28:C29"/>
    <mergeCell ref="D28:D29"/>
    <mergeCell ref="E28:E29"/>
    <mergeCell ref="F28:F2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E6:E7"/>
    <mergeCell ref="J28:J29"/>
    <mergeCell ref="H39:H40"/>
    <mergeCell ref="I39:I40"/>
    <mergeCell ref="J39:J40"/>
    <mergeCell ref="I17:I18"/>
    <mergeCell ref="J17:J18"/>
    <mergeCell ref="G28:G29"/>
    <mergeCell ref="G39:G40"/>
    <mergeCell ref="H28:H29"/>
    <mergeCell ref="I28:I29"/>
    <mergeCell ref="E17:E18"/>
  </mergeCells>
  <dataValidations count="2">
    <dataValidation type="list" operator="equal" allowBlank="1" showInputMessage="1" showErrorMessage="1" sqref="C8:C12 C52:C56 C41:C45 C30:C34 C19:C23" xr:uid="{D934E0DA-9E1D-42A8-9D5F-BF5F460B9A21}">
      <formula1>$S$2:$S$68</formula1>
    </dataValidation>
    <dataValidation type="list" allowBlank="1" showInputMessage="1" showErrorMessage="1" sqref="D8:D12 H19:H23 H30:H34 H41:H45 H52:H56 D19:D23 D30:D34 D41:D45 D52:D56" xr:uid="{4AA14F8A-2D0C-45A8-BA58-AD0F31466B56}">
      <formula1>$P$2:$P$5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1">
    <tabColor theme="7" tint="0.39997558519241921"/>
  </sheetPr>
  <dimension ref="A1:R105"/>
  <sheetViews>
    <sheetView showGridLines="0" showZeros="0" zoomScaleNormal="100" workbookViewId="0">
      <selection activeCell="D20" sqref="D20"/>
    </sheetView>
  </sheetViews>
  <sheetFormatPr defaultColWidth="9.109375" defaultRowHeight="13.2" x14ac:dyDescent="0.25"/>
  <cols>
    <col min="1" max="1" width="4" customWidth="1"/>
    <col min="2" max="2" width="25.88671875" bestFit="1" customWidth="1"/>
    <col min="3" max="3" width="24" customWidth="1"/>
    <col min="4" max="4" width="23.33203125" customWidth="1"/>
    <col min="5" max="5" width="24" customWidth="1"/>
  </cols>
  <sheetData>
    <row r="1" spans="2:18" x14ac:dyDescent="0.25">
      <c r="R1" s="169">
        <v>1</v>
      </c>
    </row>
    <row r="2" spans="2:18" ht="15.6" x14ac:dyDescent="0.3">
      <c r="B2" s="170" t="s">
        <v>30</v>
      </c>
      <c r="C2" s="171"/>
      <c r="D2" s="171"/>
      <c r="E2" s="171"/>
      <c r="F2" s="171"/>
      <c r="G2" s="171"/>
      <c r="R2" s="169">
        <v>2</v>
      </c>
    </row>
    <row r="3" spans="2:18" ht="13.8" thickBot="1" x14ac:dyDescent="0.3">
      <c r="E3" s="152"/>
      <c r="F3" s="152"/>
      <c r="G3" s="152"/>
      <c r="R3" s="169">
        <v>3</v>
      </c>
    </row>
    <row r="4" spans="2:18" ht="25.5" customHeight="1" x14ac:dyDescent="0.25">
      <c r="B4" s="269" t="s">
        <v>5</v>
      </c>
      <c r="C4" s="172" t="s">
        <v>20</v>
      </c>
      <c r="D4" s="173" t="s">
        <v>21</v>
      </c>
      <c r="E4" s="174" t="s">
        <v>157</v>
      </c>
      <c r="F4" s="175"/>
      <c r="G4" s="152"/>
      <c r="R4" s="169">
        <v>4</v>
      </c>
    </row>
    <row r="5" spans="2:18" ht="15" thickBot="1" x14ac:dyDescent="0.3">
      <c r="B5" s="273"/>
      <c r="C5" s="176" t="s">
        <v>24</v>
      </c>
      <c r="D5" s="177" t="s">
        <v>25</v>
      </c>
      <c r="E5" s="178" t="s">
        <v>156</v>
      </c>
      <c r="F5" s="175"/>
      <c r="G5" s="152"/>
      <c r="R5" s="169">
        <v>5</v>
      </c>
    </row>
    <row r="6" spans="2:18" ht="18" customHeight="1" thickBot="1" x14ac:dyDescent="0.3">
      <c r="B6" s="179">
        <v>2022</v>
      </c>
      <c r="C6" s="186">
        <v>665000</v>
      </c>
      <c r="D6" s="187">
        <v>300500</v>
      </c>
      <c r="E6" s="187">
        <v>965500</v>
      </c>
      <c r="F6" s="180"/>
      <c r="G6" s="152"/>
      <c r="I6" s="156"/>
    </row>
    <row r="7" spans="2:18" ht="18" customHeight="1" thickBot="1" x14ac:dyDescent="0.3">
      <c r="B7" s="179">
        <v>2021</v>
      </c>
      <c r="C7" s="188">
        <v>670000</v>
      </c>
      <c r="D7" s="189">
        <v>325000</v>
      </c>
      <c r="E7" s="189">
        <v>995000</v>
      </c>
      <c r="F7" s="180"/>
      <c r="G7" s="152"/>
    </row>
    <row r="8" spans="2:18" ht="18" customHeight="1" thickBot="1" x14ac:dyDescent="0.3">
      <c r="B8" s="179">
        <v>2020</v>
      </c>
      <c r="C8" s="188">
        <v>550000</v>
      </c>
      <c r="D8" s="189">
        <v>275000</v>
      </c>
      <c r="E8" s="189">
        <v>825000</v>
      </c>
      <c r="F8" s="180"/>
      <c r="G8" s="152"/>
    </row>
    <row r="9" spans="2:18" ht="18" customHeight="1" thickBot="1" x14ac:dyDescent="0.3">
      <c r="B9" s="179">
        <v>2019</v>
      </c>
      <c r="C9" s="188">
        <v>600000</v>
      </c>
      <c r="D9" s="189">
        <v>300000</v>
      </c>
      <c r="E9" s="189">
        <v>900000</v>
      </c>
      <c r="F9" s="180"/>
      <c r="G9" s="152"/>
    </row>
    <row r="10" spans="2:18" ht="18" customHeight="1" thickBot="1" x14ac:dyDescent="0.3">
      <c r="B10" s="179">
        <v>2018</v>
      </c>
      <c r="C10" s="188">
        <v>500000</v>
      </c>
      <c r="D10" s="189">
        <v>250000</v>
      </c>
      <c r="E10" s="189">
        <v>750000</v>
      </c>
      <c r="F10" s="180"/>
      <c r="G10" s="152"/>
    </row>
    <row r="13" spans="2:18" ht="15.6" x14ac:dyDescent="0.3">
      <c r="B13" s="170" t="s">
        <v>31</v>
      </c>
      <c r="C13" s="171"/>
      <c r="D13" s="171"/>
      <c r="E13" s="171"/>
      <c r="F13" s="171"/>
      <c r="G13" s="171"/>
    </row>
    <row r="14" spans="2:18" ht="13.8" thickBot="1" x14ac:dyDescent="0.3"/>
    <row r="15" spans="2:18" ht="13.5" customHeight="1" thickBot="1" x14ac:dyDescent="0.35">
      <c r="B15" s="181" t="s">
        <v>17</v>
      </c>
      <c r="C15" s="146" t="s">
        <v>13</v>
      </c>
      <c r="D15" s="157" t="s">
        <v>310</v>
      </c>
      <c r="E15" s="158"/>
      <c r="F15" s="159"/>
    </row>
    <row r="16" spans="2:18" ht="13.5" customHeight="1" thickBot="1" x14ac:dyDescent="0.3"/>
    <row r="17" spans="2:6" x14ac:dyDescent="0.25">
      <c r="B17" s="269" t="s">
        <v>5</v>
      </c>
      <c r="C17" s="271" t="s">
        <v>202</v>
      </c>
      <c r="D17" s="271" t="s">
        <v>203</v>
      </c>
    </row>
    <row r="18" spans="2:6" ht="13.8" thickBot="1" x14ac:dyDescent="0.3">
      <c r="B18" s="270"/>
      <c r="C18" s="272"/>
      <c r="D18" s="272"/>
    </row>
    <row r="19" spans="2:6" ht="18" customHeight="1" thickBot="1" x14ac:dyDescent="0.3">
      <c r="B19" s="179">
        <v>2022</v>
      </c>
      <c r="C19" s="190" t="s">
        <v>312</v>
      </c>
      <c r="D19" s="191" t="s">
        <v>313</v>
      </c>
    </row>
    <row r="20" spans="2:6" ht="18" customHeight="1" thickBot="1" x14ac:dyDescent="0.3">
      <c r="B20" s="179">
        <v>2021</v>
      </c>
      <c r="C20" s="192" t="s">
        <v>314</v>
      </c>
      <c r="D20" s="193" t="s">
        <v>315</v>
      </c>
    </row>
    <row r="21" spans="2:6" ht="18" customHeight="1" thickBot="1" x14ac:dyDescent="0.3">
      <c r="B21" s="179">
        <v>2020</v>
      </c>
      <c r="C21" s="192" t="s">
        <v>316</v>
      </c>
      <c r="D21" s="193" t="s">
        <v>317</v>
      </c>
    </row>
    <row r="22" spans="2:6" ht="18" customHeight="1" thickBot="1" x14ac:dyDescent="0.3">
      <c r="B22" s="179">
        <v>2019</v>
      </c>
      <c r="C22" s="192" t="s">
        <v>318</v>
      </c>
      <c r="D22" s="193" t="s">
        <v>319</v>
      </c>
    </row>
    <row r="23" spans="2:6" ht="18" customHeight="1" thickBot="1" x14ac:dyDescent="0.3">
      <c r="B23" s="179">
        <v>2018</v>
      </c>
      <c r="C23" s="192" t="s">
        <v>320</v>
      </c>
      <c r="D23" s="193" t="s">
        <v>321</v>
      </c>
    </row>
    <row r="25" spans="2:6" ht="13.8" thickBot="1" x14ac:dyDescent="0.3"/>
    <row r="26" spans="2:6" ht="15" thickBot="1" x14ac:dyDescent="0.35">
      <c r="B26" s="181" t="s">
        <v>18</v>
      </c>
      <c r="C26" s="146" t="s">
        <v>13</v>
      </c>
      <c r="D26" s="157" t="s">
        <v>311</v>
      </c>
      <c r="E26" s="158"/>
      <c r="F26" s="159"/>
    </row>
    <row r="27" spans="2:6" ht="13.8" thickBot="1" x14ac:dyDescent="0.3">
      <c r="B27" s="144"/>
      <c r="C27" s="146"/>
      <c r="D27" s="136"/>
      <c r="E27" s="136"/>
      <c r="F27" s="136"/>
    </row>
    <row r="28" spans="2:6" x14ac:dyDescent="0.25">
      <c r="B28" s="269" t="s">
        <v>5</v>
      </c>
      <c r="C28" s="271" t="s">
        <v>202</v>
      </c>
      <c r="D28" s="271" t="s">
        <v>203</v>
      </c>
    </row>
    <row r="29" spans="2:6" ht="13.5" customHeight="1" thickBot="1" x14ac:dyDescent="0.3">
      <c r="B29" s="270"/>
      <c r="C29" s="272"/>
      <c r="D29" s="272"/>
    </row>
    <row r="30" spans="2:6" ht="18" customHeight="1" thickBot="1" x14ac:dyDescent="0.3">
      <c r="B30" s="179">
        <v>2022</v>
      </c>
      <c r="C30" s="190" t="s">
        <v>322</v>
      </c>
      <c r="D30" s="191" t="s">
        <v>323</v>
      </c>
    </row>
    <row r="31" spans="2:6" ht="18" customHeight="1" thickBot="1" x14ac:dyDescent="0.3">
      <c r="B31" s="179">
        <v>2021</v>
      </c>
      <c r="C31" s="192" t="s">
        <v>324</v>
      </c>
      <c r="D31" s="193" t="s">
        <v>325</v>
      </c>
    </row>
    <row r="32" spans="2:6" ht="18" customHeight="1" thickBot="1" x14ac:dyDescent="0.3">
      <c r="B32" s="179">
        <v>2020</v>
      </c>
      <c r="C32" s="192" t="s">
        <v>326</v>
      </c>
      <c r="D32" s="193" t="s">
        <v>315</v>
      </c>
    </row>
    <row r="33" spans="2:6" ht="18" customHeight="1" thickBot="1" x14ac:dyDescent="0.3">
      <c r="B33" s="179">
        <v>2019</v>
      </c>
      <c r="C33" s="192" t="s">
        <v>327</v>
      </c>
      <c r="D33" s="193" t="s">
        <v>322</v>
      </c>
    </row>
    <row r="34" spans="2:6" ht="18" customHeight="1" thickBot="1" x14ac:dyDescent="0.3">
      <c r="B34" s="179">
        <v>2018</v>
      </c>
      <c r="C34" s="192" t="s">
        <v>328</v>
      </c>
      <c r="D34" s="193" t="s">
        <v>327</v>
      </c>
    </row>
    <row r="36" spans="2:6" ht="13.8" thickBot="1" x14ac:dyDescent="0.3"/>
    <row r="37" spans="2:6" ht="15" thickBot="1" x14ac:dyDescent="0.35">
      <c r="B37" s="181" t="s">
        <v>19</v>
      </c>
      <c r="C37" s="146" t="s">
        <v>13</v>
      </c>
      <c r="D37" s="157"/>
      <c r="E37" s="158"/>
      <c r="F37" s="159"/>
    </row>
    <row r="38" spans="2:6" ht="13.8" thickBot="1" x14ac:dyDescent="0.3">
      <c r="B38" s="144"/>
      <c r="C38" s="146"/>
      <c r="D38" s="136"/>
      <c r="E38" s="136"/>
      <c r="F38" s="136"/>
    </row>
    <row r="39" spans="2:6" x14ac:dyDescent="0.25">
      <c r="B39" s="269" t="s">
        <v>5</v>
      </c>
      <c r="C39" s="271" t="s">
        <v>202</v>
      </c>
      <c r="D39" s="271" t="s">
        <v>203</v>
      </c>
    </row>
    <row r="40" spans="2:6" ht="13.8" thickBot="1" x14ac:dyDescent="0.3">
      <c r="B40" s="270"/>
      <c r="C40" s="272"/>
      <c r="D40" s="272"/>
    </row>
    <row r="41" spans="2:6" ht="18" customHeight="1" thickBot="1" x14ac:dyDescent="0.3">
      <c r="B41" s="179">
        <v>2022</v>
      </c>
      <c r="C41" s="194"/>
      <c r="D41" s="195"/>
    </row>
    <row r="42" spans="2:6" ht="18" customHeight="1" thickBot="1" x14ac:dyDescent="0.3">
      <c r="B42" s="179">
        <v>2021</v>
      </c>
      <c r="C42" s="194"/>
      <c r="D42" s="195"/>
    </row>
    <row r="43" spans="2:6" ht="18" customHeight="1" thickBot="1" x14ac:dyDescent="0.3">
      <c r="B43" s="179">
        <v>2020</v>
      </c>
      <c r="C43" s="194"/>
      <c r="D43" s="195"/>
    </row>
    <row r="44" spans="2:6" ht="18" customHeight="1" thickBot="1" x14ac:dyDescent="0.3">
      <c r="B44" s="179">
        <v>2019</v>
      </c>
      <c r="C44" s="194"/>
      <c r="D44" s="195"/>
    </row>
    <row r="45" spans="2:6" ht="18" customHeight="1" thickBot="1" x14ac:dyDescent="0.3">
      <c r="B45" s="179">
        <v>2018</v>
      </c>
      <c r="C45" s="194"/>
      <c r="D45" s="195"/>
    </row>
    <row r="47" spans="2:6" ht="13.8" thickBot="1" x14ac:dyDescent="0.3"/>
    <row r="48" spans="2:6" ht="15" thickBot="1" x14ac:dyDescent="0.35">
      <c r="B48" s="181" t="s">
        <v>22</v>
      </c>
      <c r="C48" s="146" t="s">
        <v>13</v>
      </c>
      <c r="D48" s="157"/>
      <c r="E48" s="158"/>
      <c r="F48" s="159"/>
    </row>
    <row r="49" spans="2:6" ht="13.8" thickBot="1" x14ac:dyDescent="0.3">
      <c r="B49" s="144"/>
      <c r="C49" s="146"/>
      <c r="D49" s="136"/>
      <c r="E49" s="136"/>
      <c r="F49" s="136"/>
    </row>
    <row r="50" spans="2:6" x14ac:dyDescent="0.25">
      <c r="B50" s="269" t="s">
        <v>5</v>
      </c>
      <c r="C50" s="271" t="s">
        <v>202</v>
      </c>
      <c r="D50" s="271" t="s">
        <v>203</v>
      </c>
    </row>
    <row r="51" spans="2:6" ht="13.8" thickBot="1" x14ac:dyDescent="0.3">
      <c r="B51" s="270"/>
      <c r="C51" s="272"/>
      <c r="D51" s="272"/>
    </row>
    <row r="52" spans="2:6" ht="18" customHeight="1" thickBot="1" x14ac:dyDescent="0.3">
      <c r="B52" s="179">
        <v>2022</v>
      </c>
      <c r="C52" s="194"/>
      <c r="D52" s="195"/>
    </row>
    <row r="53" spans="2:6" ht="18" customHeight="1" thickBot="1" x14ac:dyDescent="0.3">
      <c r="B53" s="179">
        <v>2021</v>
      </c>
      <c r="C53" s="194"/>
      <c r="D53" s="195"/>
    </row>
    <row r="54" spans="2:6" ht="18" customHeight="1" thickBot="1" x14ac:dyDescent="0.3">
      <c r="B54" s="179">
        <v>2020</v>
      </c>
      <c r="C54" s="194"/>
      <c r="D54" s="195"/>
    </row>
    <row r="55" spans="2:6" ht="18" customHeight="1" thickBot="1" x14ac:dyDescent="0.3">
      <c r="B55" s="179">
        <v>2019</v>
      </c>
      <c r="C55" s="194"/>
      <c r="D55" s="195"/>
    </row>
    <row r="56" spans="2:6" ht="18" customHeight="1" thickBot="1" x14ac:dyDescent="0.3">
      <c r="B56" s="179">
        <v>2018</v>
      </c>
      <c r="C56" s="194"/>
      <c r="D56" s="195"/>
    </row>
    <row r="58" spans="2:6" ht="13.8" thickBot="1" x14ac:dyDescent="0.3"/>
    <row r="59" spans="2:6" ht="15" thickBot="1" x14ac:dyDescent="0.35">
      <c r="B59" s="181" t="s">
        <v>23</v>
      </c>
      <c r="C59" s="146" t="s">
        <v>13</v>
      </c>
      <c r="D59" s="157"/>
      <c r="E59" s="158"/>
      <c r="F59" s="159"/>
    </row>
    <row r="60" spans="2:6" ht="13.8" thickBot="1" x14ac:dyDescent="0.3"/>
    <row r="61" spans="2:6" x14ac:dyDescent="0.25">
      <c r="B61" s="269" t="s">
        <v>5</v>
      </c>
      <c r="C61" s="271" t="s">
        <v>202</v>
      </c>
      <c r="D61" s="271" t="s">
        <v>203</v>
      </c>
    </row>
    <row r="62" spans="2:6" ht="13.8" thickBot="1" x14ac:dyDescent="0.3">
      <c r="B62" s="270"/>
      <c r="C62" s="272"/>
      <c r="D62" s="272"/>
    </row>
    <row r="63" spans="2:6" ht="18" customHeight="1" thickBot="1" x14ac:dyDescent="0.3">
      <c r="B63" s="179">
        <v>2022</v>
      </c>
      <c r="C63" s="194"/>
      <c r="D63" s="195"/>
    </row>
    <row r="64" spans="2:6" ht="18" customHeight="1" thickBot="1" x14ac:dyDescent="0.3">
      <c r="B64" s="179">
        <v>2021</v>
      </c>
      <c r="C64" s="194"/>
      <c r="D64" s="195"/>
    </row>
    <row r="65" spans="1:7" ht="18" customHeight="1" thickBot="1" x14ac:dyDescent="0.3">
      <c r="B65" s="179">
        <v>2020</v>
      </c>
      <c r="C65" s="194"/>
      <c r="D65" s="195"/>
    </row>
    <row r="66" spans="1:7" ht="18" customHeight="1" thickBot="1" x14ac:dyDescent="0.3">
      <c r="B66" s="179">
        <v>2019</v>
      </c>
      <c r="C66" s="194"/>
      <c r="D66" s="195"/>
    </row>
    <row r="67" spans="1:7" ht="18" customHeight="1" thickBot="1" x14ac:dyDescent="0.3">
      <c r="B67" s="179">
        <v>2018</v>
      </c>
      <c r="C67" s="194"/>
      <c r="D67" s="195"/>
    </row>
    <row r="70" spans="1:7" ht="15.6" x14ac:dyDescent="0.3">
      <c r="B70" s="170" t="s">
        <v>32</v>
      </c>
      <c r="C70" s="171"/>
      <c r="D70" s="171"/>
      <c r="E70" s="171"/>
      <c r="F70" s="171"/>
      <c r="G70" s="171"/>
    </row>
    <row r="71" spans="1:7" ht="13.8" thickBot="1" x14ac:dyDescent="0.3">
      <c r="A71" s="156"/>
    </row>
    <row r="72" spans="1:7" x14ac:dyDescent="0.25">
      <c r="B72" s="269" t="s">
        <v>26</v>
      </c>
      <c r="C72" s="269" t="s">
        <v>29</v>
      </c>
      <c r="D72" s="269" t="s">
        <v>27</v>
      </c>
      <c r="E72" s="271" t="s">
        <v>28</v>
      </c>
    </row>
    <row r="73" spans="1:7" ht="13.8" thickBot="1" x14ac:dyDescent="0.3">
      <c r="B73" s="270"/>
      <c r="C73" s="268"/>
      <c r="D73" s="268"/>
      <c r="E73" s="272"/>
    </row>
    <row r="74" spans="1:7" ht="24.9" customHeight="1" thickBot="1" x14ac:dyDescent="0.3">
      <c r="B74" s="266">
        <v>1</v>
      </c>
      <c r="C74" s="182" t="str">
        <f>'SÎTUAÇÃO ANTERIOR'!D4</f>
        <v>Terreno 1</v>
      </c>
      <c r="D74" s="194">
        <v>1</v>
      </c>
      <c r="E74" s="195">
        <v>95</v>
      </c>
    </row>
    <row r="75" spans="1:7" ht="24.9" customHeight="1" thickBot="1" x14ac:dyDescent="0.3">
      <c r="B75" s="267"/>
      <c r="C75" s="182" t="str">
        <f>C74</f>
        <v>Terreno 1</v>
      </c>
      <c r="D75" s="194">
        <v>2</v>
      </c>
      <c r="E75" s="195">
        <v>5</v>
      </c>
    </row>
    <row r="76" spans="1:7" ht="24.9" customHeight="1" thickBot="1" x14ac:dyDescent="0.3">
      <c r="B76" s="268"/>
      <c r="C76" s="182" t="str">
        <f>C74</f>
        <v>Terreno 1</v>
      </c>
      <c r="D76" s="194"/>
      <c r="E76" s="195"/>
    </row>
    <row r="77" spans="1:7" ht="9" customHeight="1" x14ac:dyDescent="0.25">
      <c r="B77" s="183"/>
      <c r="C77" s="183"/>
      <c r="D77" s="184" t="s">
        <v>33</v>
      </c>
      <c r="E77" s="185">
        <f>SUM(E74:E76)</f>
        <v>100</v>
      </c>
    </row>
    <row r="78" spans="1:7" ht="18.75" customHeight="1" thickBot="1" x14ac:dyDescent="0.3"/>
    <row r="79" spans="1:7" ht="24.9" customHeight="1" x14ac:dyDescent="0.25">
      <c r="B79" s="269" t="s">
        <v>26</v>
      </c>
      <c r="C79" s="269" t="s">
        <v>29</v>
      </c>
      <c r="D79" s="269" t="s">
        <v>27</v>
      </c>
      <c r="E79" s="271" t="s">
        <v>28</v>
      </c>
    </row>
    <row r="80" spans="1:7" ht="24.9" customHeight="1" thickBot="1" x14ac:dyDescent="0.3">
      <c r="B80" s="270"/>
      <c r="C80" s="268"/>
      <c r="D80" s="268"/>
      <c r="E80" s="272"/>
    </row>
    <row r="81" spans="2:5" ht="24.9" customHeight="1" thickBot="1" x14ac:dyDescent="0.3">
      <c r="B81" s="266">
        <v>2</v>
      </c>
      <c r="C81" s="194" t="str">
        <f>RECONVERSÃO!D15</f>
        <v>Terreno 2</v>
      </c>
      <c r="D81" s="194">
        <v>1</v>
      </c>
      <c r="E81" s="195">
        <v>95</v>
      </c>
    </row>
    <row r="82" spans="2:5" ht="24.9" customHeight="1" thickBot="1" x14ac:dyDescent="0.3">
      <c r="B82" s="267"/>
      <c r="C82" s="194" t="str">
        <f>C81</f>
        <v>Terreno 2</v>
      </c>
      <c r="D82" s="194">
        <v>2</v>
      </c>
      <c r="E82" s="195">
        <v>5</v>
      </c>
    </row>
    <row r="83" spans="2:5" ht="24.9" customHeight="1" thickBot="1" x14ac:dyDescent="0.3">
      <c r="B83" s="268"/>
      <c r="C83" s="194" t="str">
        <f>C81</f>
        <v>Terreno 2</v>
      </c>
      <c r="D83" s="194"/>
      <c r="E83" s="195"/>
    </row>
    <row r="84" spans="2:5" ht="15.75" customHeight="1" x14ac:dyDescent="0.25">
      <c r="B84" s="183"/>
      <c r="C84" s="183"/>
      <c r="D84" s="184" t="s">
        <v>33</v>
      </c>
      <c r="E84" s="185">
        <f>SUM(E81:E83)</f>
        <v>100</v>
      </c>
    </row>
    <row r="85" spans="2:5" ht="13.8" thickBot="1" x14ac:dyDescent="0.3"/>
    <row r="86" spans="2:5" x14ac:dyDescent="0.25">
      <c r="B86" s="269" t="s">
        <v>26</v>
      </c>
      <c r="C86" s="269" t="s">
        <v>29</v>
      </c>
      <c r="D86" s="269" t="s">
        <v>27</v>
      </c>
      <c r="E86" s="271" t="s">
        <v>28</v>
      </c>
    </row>
    <row r="87" spans="2:5" ht="13.8" thickBot="1" x14ac:dyDescent="0.3">
      <c r="B87" s="270"/>
      <c r="C87" s="268"/>
      <c r="D87" s="268"/>
      <c r="E87" s="272"/>
    </row>
    <row r="88" spans="2:5" ht="24.9" customHeight="1" thickBot="1" x14ac:dyDescent="0.3">
      <c r="B88" s="266">
        <v>3</v>
      </c>
      <c r="C88" s="194">
        <f>RECONVERSÃO!D26</f>
        <v>0</v>
      </c>
      <c r="D88" s="194"/>
      <c r="E88" s="195"/>
    </row>
    <row r="89" spans="2:5" ht="24.9" customHeight="1" thickBot="1" x14ac:dyDescent="0.3">
      <c r="B89" s="267"/>
      <c r="C89" s="194">
        <f>C88</f>
        <v>0</v>
      </c>
      <c r="D89" s="194"/>
      <c r="E89" s="195"/>
    </row>
    <row r="90" spans="2:5" ht="24.9" customHeight="1" thickBot="1" x14ac:dyDescent="0.3">
      <c r="B90" s="268"/>
      <c r="C90" s="194">
        <f>C88</f>
        <v>0</v>
      </c>
      <c r="D90" s="194"/>
      <c r="E90" s="195"/>
    </row>
    <row r="91" spans="2:5" ht="24.9" customHeight="1" x14ac:dyDescent="0.25">
      <c r="B91" s="183"/>
      <c r="C91" s="183"/>
      <c r="D91" s="184" t="s">
        <v>33</v>
      </c>
      <c r="E91" s="185">
        <f>SUM(E88:E90)</f>
        <v>0</v>
      </c>
    </row>
    <row r="92" spans="2:5" ht="13.8" thickBot="1" x14ac:dyDescent="0.3"/>
    <row r="93" spans="2:5" x14ac:dyDescent="0.25">
      <c r="B93" s="269" t="s">
        <v>26</v>
      </c>
      <c r="C93" s="269" t="s">
        <v>29</v>
      </c>
      <c r="D93" s="269" t="s">
        <v>27</v>
      </c>
      <c r="E93" s="271" t="s">
        <v>28</v>
      </c>
    </row>
    <row r="94" spans="2:5" ht="13.8" thickBot="1" x14ac:dyDescent="0.3">
      <c r="B94" s="270"/>
      <c r="C94" s="268"/>
      <c r="D94" s="268"/>
      <c r="E94" s="272"/>
    </row>
    <row r="95" spans="2:5" ht="24.9" customHeight="1" thickBot="1" x14ac:dyDescent="0.3">
      <c r="B95" s="266">
        <v>4</v>
      </c>
      <c r="C95" s="194">
        <f>'SÎTUAÇÃO ANTERIOR'!D37</f>
        <v>0</v>
      </c>
      <c r="D95" s="194"/>
      <c r="E95" s="195"/>
    </row>
    <row r="96" spans="2:5" ht="24.9" customHeight="1" thickBot="1" x14ac:dyDescent="0.3">
      <c r="B96" s="267"/>
      <c r="C96" s="194">
        <f>C95</f>
        <v>0</v>
      </c>
      <c r="D96" s="194"/>
      <c r="E96" s="195"/>
    </row>
    <row r="97" spans="2:5" ht="24.9" customHeight="1" thickBot="1" x14ac:dyDescent="0.3">
      <c r="B97" s="268"/>
      <c r="C97" s="194">
        <f>C95</f>
        <v>0</v>
      </c>
      <c r="D97" s="194"/>
      <c r="E97" s="195"/>
    </row>
    <row r="98" spans="2:5" ht="24.9" customHeight="1" x14ac:dyDescent="0.25">
      <c r="B98" s="183"/>
      <c r="C98" s="183"/>
      <c r="D98" s="184" t="s">
        <v>33</v>
      </c>
      <c r="E98" s="185">
        <f>SUM(E95:E97)</f>
        <v>0</v>
      </c>
    </row>
    <row r="99" spans="2:5" ht="13.8" thickBot="1" x14ac:dyDescent="0.3"/>
    <row r="100" spans="2:5" x14ac:dyDescent="0.25">
      <c r="B100" s="269" t="s">
        <v>26</v>
      </c>
      <c r="C100" s="269" t="s">
        <v>29</v>
      </c>
      <c r="D100" s="269" t="s">
        <v>27</v>
      </c>
      <c r="E100" s="271" t="s">
        <v>28</v>
      </c>
    </row>
    <row r="101" spans="2:5" ht="13.8" thickBot="1" x14ac:dyDescent="0.3">
      <c r="B101" s="270"/>
      <c r="C101" s="268"/>
      <c r="D101" s="268"/>
      <c r="E101" s="272"/>
    </row>
    <row r="102" spans="2:5" ht="24.9" customHeight="1" thickBot="1" x14ac:dyDescent="0.3">
      <c r="B102" s="266">
        <v>5</v>
      </c>
      <c r="C102" s="194">
        <f>'SÎTUAÇÃO ANTERIOR'!D48</f>
        <v>0</v>
      </c>
      <c r="D102" s="194"/>
      <c r="E102" s="195"/>
    </row>
    <row r="103" spans="2:5" ht="24.9" customHeight="1" thickBot="1" x14ac:dyDescent="0.3">
      <c r="B103" s="267"/>
      <c r="C103" s="194">
        <f>C102</f>
        <v>0</v>
      </c>
      <c r="D103" s="194"/>
      <c r="E103" s="195"/>
    </row>
    <row r="104" spans="2:5" ht="24.9" customHeight="1" thickBot="1" x14ac:dyDescent="0.3">
      <c r="B104" s="268"/>
      <c r="C104" s="194">
        <f>C102</f>
        <v>0</v>
      </c>
      <c r="D104" s="194"/>
      <c r="E104" s="195"/>
    </row>
    <row r="105" spans="2:5" ht="24" customHeight="1" x14ac:dyDescent="0.25">
      <c r="D105" s="184" t="s">
        <v>33</v>
      </c>
      <c r="E105" s="185">
        <f>SUM(E102:E104)</f>
        <v>0</v>
      </c>
    </row>
  </sheetData>
  <sheetProtection algorithmName="SHA-512" hashValue="HXrET/XdAB2shsLSSzRRT8E1ctcnGgdE0qh+fJzaN2lqH5WzRfHoYoNFBgus9EkBqW0SWjmDKhWNq23cNjrttw==" saltValue="tp87YI5TdXFKhUIqWD3PWg==" spinCount="100000" sheet="1" objects="1" scenarios="1"/>
  <mergeCells count="41">
    <mergeCell ref="D61:D62"/>
    <mergeCell ref="D72:D73"/>
    <mergeCell ref="E72:E73"/>
    <mergeCell ref="C72:C73"/>
    <mergeCell ref="B17:B18"/>
    <mergeCell ref="B28:B29"/>
    <mergeCell ref="B39:B40"/>
    <mergeCell ref="C17:C18"/>
    <mergeCell ref="C28:C29"/>
    <mergeCell ref="C39:C40"/>
    <mergeCell ref="C50:C51"/>
    <mergeCell ref="C61:C62"/>
    <mergeCell ref="D17:D18"/>
    <mergeCell ref="D28:D29"/>
    <mergeCell ref="D39:D40"/>
    <mergeCell ref="D50:D51"/>
    <mergeCell ref="B4:B5"/>
    <mergeCell ref="B79:B80"/>
    <mergeCell ref="C79:C80"/>
    <mergeCell ref="B50:B51"/>
    <mergeCell ref="B61:B62"/>
    <mergeCell ref="B72:B73"/>
    <mergeCell ref="E100:E101"/>
    <mergeCell ref="B74:B76"/>
    <mergeCell ref="B81:B83"/>
    <mergeCell ref="B88:B90"/>
    <mergeCell ref="B95:B97"/>
    <mergeCell ref="B86:B87"/>
    <mergeCell ref="C86:C87"/>
    <mergeCell ref="D86:D87"/>
    <mergeCell ref="E86:E87"/>
    <mergeCell ref="C93:C94"/>
    <mergeCell ref="D93:D94"/>
    <mergeCell ref="E93:E94"/>
    <mergeCell ref="D79:D80"/>
    <mergeCell ref="E79:E80"/>
    <mergeCell ref="B102:B104"/>
    <mergeCell ref="B93:B94"/>
    <mergeCell ref="B100:B101"/>
    <mergeCell ref="C100:C101"/>
    <mergeCell ref="D100:D101"/>
  </mergeCells>
  <conditionalFormatting sqref="E77">
    <cfRule type="cellIs" dxfId="12" priority="10" stopIfTrue="1" operator="equal">
      <formula>100</formula>
    </cfRule>
  </conditionalFormatting>
  <conditionalFormatting sqref="E84">
    <cfRule type="cellIs" dxfId="11" priority="4" stopIfTrue="1" operator="equal">
      <formula>100</formula>
    </cfRule>
  </conditionalFormatting>
  <conditionalFormatting sqref="E91">
    <cfRule type="cellIs" dxfId="10" priority="3" stopIfTrue="1" operator="equal">
      <formula>100</formula>
    </cfRule>
  </conditionalFormatting>
  <conditionalFormatting sqref="E98">
    <cfRule type="cellIs" dxfId="9" priority="2" stopIfTrue="1" operator="equal">
      <formula>100</formula>
    </cfRule>
  </conditionalFormatting>
  <conditionalFormatting sqref="E105">
    <cfRule type="cellIs" dxfId="8" priority="1" stopIfTrue="1" operator="equal">
      <formula>100</formula>
    </cfRule>
  </conditionalFormatting>
  <dataValidations count="1">
    <dataValidation type="list" allowBlank="1" showInputMessage="1" showErrorMessage="1" sqref="D74:D76 D102:D104 D95:D97 D88:D90 D81:D83" xr:uid="{00000000-0002-0000-0300-000000000000}">
      <formula1>$R$1:$R$5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0A6F-EDD9-430F-B702-6332F3114A21}">
  <sheetPr>
    <tabColor theme="7" tint="0.39997558519241921"/>
  </sheetPr>
  <dimension ref="B3:I18"/>
  <sheetViews>
    <sheetView showGridLines="0" workbookViewId="0">
      <selection activeCell="C33" sqref="C33"/>
    </sheetView>
  </sheetViews>
  <sheetFormatPr defaultColWidth="9.109375" defaultRowHeight="13.2" x14ac:dyDescent="0.25"/>
  <cols>
    <col min="1" max="1" width="4.5546875" customWidth="1"/>
    <col min="2" max="2" width="20.6640625" customWidth="1"/>
    <col min="3" max="3" width="25.6640625" customWidth="1"/>
    <col min="4" max="8" width="33.109375" bestFit="1" customWidth="1"/>
    <col min="9" max="9" width="21.33203125" customWidth="1"/>
  </cols>
  <sheetData>
    <row r="3" spans="2:9" ht="15.6" x14ac:dyDescent="0.25">
      <c r="B3" s="196" t="s">
        <v>340</v>
      </c>
      <c r="C3" s="197"/>
      <c r="D3" s="197"/>
      <c r="E3" s="197"/>
      <c r="F3" s="197"/>
      <c r="G3" s="197"/>
    </row>
    <row r="4" spans="2:9" ht="13.8" thickBot="1" x14ac:dyDescent="0.3"/>
    <row r="5" spans="2:9" ht="14.4" x14ac:dyDescent="0.25">
      <c r="B5" s="269" t="s">
        <v>5</v>
      </c>
      <c r="C5" s="174" t="s">
        <v>157</v>
      </c>
      <c r="D5" s="174" t="s">
        <v>332</v>
      </c>
      <c r="E5" s="174" t="s">
        <v>332</v>
      </c>
      <c r="F5" s="174" t="s">
        <v>332</v>
      </c>
      <c r="G5" s="174" t="s">
        <v>332</v>
      </c>
      <c r="H5" s="174" t="s">
        <v>332</v>
      </c>
      <c r="I5" s="174" t="s">
        <v>341</v>
      </c>
    </row>
    <row r="6" spans="2:9" ht="15" thickBot="1" x14ac:dyDescent="0.3">
      <c r="B6" s="273"/>
      <c r="C6" s="176" t="s">
        <v>331</v>
      </c>
      <c r="D6" s="198" t="s">
        <v>329</v>
      </c>
      <c r="E6" s="198" t="s">
        <v>330</v>
      </c>
      <c r="F6" s="198" t="s">
        <v>333</v>
      </c>
      <c r="G6" s="198" t="s">
        <v>334</v>
      </c>
      <c r="H6" s="198" t="s">
        <v>335</v>
      </c>
      <c r="I6" s="198" t="s">
        <v>342</v>
      </c>
    </row>
    <row r="7" spans="2:9" ht="18" customHeight="1" thickBot="1" x14ac:dyDescent="0.3">
      <c r="B7" s="179">
        <v>2022</v>
      </c>
      <c r="C7" s="187">
        <v>965500</v>
      </c>
      <c r="D7" s="189">
        <v>970000</v>
      </c>
      <c r="E7" s="189">
        <v>300000</v>
      </c>
      <c r="F7" s="207"/>
      <c r="G7" s="207"/>
      <c r="H7" s="207"/>
      <c r="I7" s="199">
        <f>H7+G7+F7+E7+D7-C7</f>
        <v>304500</v>
      </c>
    </row>
    <row r="8" spans="2:9" ht="18" customHeight="1" thickBot="1" x14ac:dyDescent="0.3">
      <c r="B8" s="179">
        <v>2021</v>
      </c>
      <c r="C8" s="189">
        <v>995000</v>
      </c>
      <c r="D8" s="189">
        <v>550000</v>
      </c>
      <c r="E8" s="189">
        <v>150000</v>
      </c>
      <c r="F8" s="207"/>
      <c r="G8" s="207"/>
      <c r="H8" s="207"/>
      <c r="I8" s="199">
        <f t="shared" ref="I8:I11" si="0">H8+G8+F8+E8+D8-C8</f>
        <v>-295000</v>
      </c>
    </row>
    <row r="9" spans="2:9" ht="18" customHeight="1" thickBot="1" x14ac:dyDescent="0.3">
      <c r="B9" s="179">
        <v>2020</v>
      </c>
      <c r="C9" s="189">
        <v>825000</v>
      </c>
      <c r="D9" s="189">
        <v>1520000</v>
      </c>
      <c r="E9" s="189">
        <v>550000</v>
      </c>
      <c r="F9" s="207"/>
      <c r="G9" s="207"/>
      <c r="H9" s="207"/>
      <c r="I9" s="199">
        <f t="shared" si="0"/>
        <v>1245000</v>
      </c>
    </row>
    <row r="10" spans="2:9" ht="18" customHeight="1" thickBot="1" x14ac:dyDescent="0.3">
      <c r="B10" s="179">
        <v>2019</v>
      </c>
      <c r="C10" s="189">
        <v>900000</v>
      </c>
      <c r="D10" s="189">
        <v>1150000</v>
      </c>
      <c r="E10" s="189">
        <v>500000</v>
      </c>
      <c r="F10" s="207"/>
      <c r="G10" s="207"/>
      <c r="H10" s="207"/>
      <c r="I10" s="199">
        <f t="shared" si="0"/>
        <v>750000</v>
      </c>
    </row>
    <row r="11" spans="2:9" ht="18" customHeight="1" thickBot="1" x14ac:dyDescent="0.3">
      <c r="B11" s="179">
        <v>2018</v>
      </c>
      <c r="C11" s="189">
        <v>750000</v>
      </c>
      <c r="D11" s="189">
        <v>2000000</v>
      </c>
      <c r="E11" s="189">
        <v>700000</v>
      </c>
      <c r="F11" s="207"/>
      <c r="G11" s="207"/>
      <c r="H11" s="207"/>
      <c r="I11" s="199">
        <f t="shared" si="0"/>
        <v>1950000</v>
      </c>
    </row>
    <row r="12" spans="2:9" ht="16.5" customHeight="1" x14ac:dyDescent="0.25"/>
    <row r="13" spans="2:9" x14ac:dyDescent="0.25">
      <c r="B13" s="200" t="s">
        <v>337</v>
      </c>
      <c r="C13" s="197"/>
    </row>
    <row r="14" spans="2:9" ht="7.5" customHeight="1" thickBot="1" x14ac:dyDescent="0.3"/>
    <row r="15" spans="2:9" ht="20.100000000000001" customHeight="1" thickBot="1" x14ac:dyDescent="0.3">
      <c r="B15" s="201" t="s">
        <v>338</v>
      </c>
      <c r="C15" s="202">
        <f>COUNTIF(I6:I10,"&lt;0")</f>
        <v>1</v>
      </c>
    </row>
    <row r="16" spans="2:9" ht="20.100000000000001" customHeight="1" thickBot="1" x14ac:dyDescent="0.3">
      <c r="B16" s="203" t="s">
        <v>339</v>
      </c>
      <c r="C16" s="202">
        <f>COUNTIF(I7:I11,"&gt;=0")</f>
        <v>4</v>
      </c>
    </row>
    <row r="17" spans="2:4" ht="12" customHeight="1" thickBot="1" x14ac:dyDescent="0.3"/>
    <row r="18" spans="2:4" ht="20.100000000000001" customHeight="1" thickBot="1" x14ac:dyDescent="0.35">
      <c r="B18" s="204" t="s">
        <v>336</v>
      </c>
      <c r="C18" s="205"/>
      <c r="D18" s="206">
        <f>IFERROR(C16/(C15+C16),0)</f>
        <v>0.8</v>
      </c>
    </row>
  </sheetData>
  <sheetProtection algorithmName="SHA-512" hashValue="mZ7GhJShNXF59llU9JOnbUWGWC+R9vOxU5Qkd7vx5Fu6CueYWxEbz+81Gf64dsqS1LplDgXko6tytq81KQ95qQ==" saltValue="w18FgENTmsCVZEpzkyaq/A==" spinCount="100000" sheet="1" objects="1" scenarios="1"/>
  <mergeCells count="1">
    <mergeCell ref="B5:B6"/>
  </mergeCells>
  <conditionalFormatting sqref="D18">
    <cfRule type="cellIs" dxfId="7" priority="1" operator="lessThan">
      <formula>0.8</formula>
    </cfRule>
    <cfRule type="cellIs" dxfId="6" priority="2" operator="greaterThanOrEqual">
      <formula>0.8</formula>
    </cfRule>
  </conditionalFormatting>
  <conditionalFormatting sqref="I7:I11">
    <cfRule type="cellIs" dxfId="5" priority="3" operator="greaterThan">
      <formula>0</formula>
    </cfRule>
    <cfRule type="cellIs" dxfId="4" priority="4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tabColor theme="7" tint="0.39997558519241921"/>
    <pageSetUpPr fitToPage="1"/>
  </sheetPr>
  <dimension ref="N1:AE73"/>
  <sheetViews>
    <sheetView zoomScaleNormal="100" workbookViewId="0">
      <selection activeCell="P16" sqref="P16"/>
    </sheetView>
  </sheetViews>
  <sheetFormatPr defaultColWidth="1.6640625" defaultRowHeight="15" x14ac:dyDescent="0.25"/>
  <cols>
    <col min="1" max="14" width="1.6640625" style="1"/>
    <col min="15" max="15" width="17.44140625" style="1" customWidth="1"/>
    <col min="16" max="16" width="48.5546875" style="1" customWidth="1"/>
    <col min="17" max="17" width="16.44140625" style="1" customWidth="1"/>
    <col min="18" max="18" width="12.6640625" style="1" customWidth="1"/>
    <col min="19" max="19" width="12.88671875" style="1" customWidth="1"/>
    <col min="20" max="23" width="3.33203125" style="1" customWidth="1"/>
    <col min="24" max="24" width="3" style="1" customWidth="1"/>
    <col min="25" max="25" width="1.44140625" style="1" customWidth="1"/>
    <col min="26" max="27" width="1.6640625" style="1"/>
    <col min="28" max="28" width="1.6640625" style="1" hidden="1" customWidth="1"/>
    <col min="29" max="29" width="6.6640625" style="209" hidden="1" customWidth="1"/>
    <col min="30" max="30" width="10.6640625" style="1" hidden="1" customWidth="1"/>
    <col min="31" max="40" width="10.6640625" style="1" customWidth="1"/>
    <col min="41" max="16384" width="1.6640625" style="1"/>
  </cols>
  <sheetData>
    <row r="1" spans="14:30" ht="9.75" customHeight="1" x14ac:dyDescent="0.3">
      <c r="P1" s="208"/>
    </row>
    <row r="2" spans="14:30" ht="22.5" customHeight="1" x14ac:dyDescent="0.3">
      <c r="P2" s="210" t="s">
        <v>345</v>
      </c>
    </row>
    <row r="3" spans="14:30" ht="6.75" customHeight="1" x14ac:dyDescent="0.3">
      <c r="P3" s="208"/>
    </row>
    <row r="4" spans="14:30" ht="22.5" customHeight="1" x14ac:dyDescent="0.4">
      <c r="P4" s="211" t="s">
        <v>343</v>
      </c>
      <c r="Q4" s="212">
        <f>'SÎTUAÇÃO ANTERIOR'!I2-RECONVERSÃO!J2</f>
        <v>8500</v>
      </c>
      <c r="AD4" s="1">
        <f>IF(Q4&gt;=0,1,0)</f>
        <v>1</v>
      </c>
    </row>
    <row r="5" spans="14:30" ht="22.5" customHeight="1" x14ac:dyDescent="0.4">
      <c r="P5" s="211" t="s">
        <v>344</v>
      </c>
      <c r="Q5" s="213">
        <f>'GARANTIA HÍDRICA'!D18</f>
        <v>0.8</v>
      </c>
      <c r="AC5" s="208" t="s">
        <v>347</v>
      </c>
      <c r="AD5" s="1">
        <f>IF(Q5&gt;=0.8,1,0)</f>
        <v>1</v>
      </c>
    </row>
    <row r="6" spans="14:30" ht="22.5" customHeight="1" x14ac:dyDescent="0.3">
      <c r="AC6" s="214"/>
      <c r="AD6" s="1">
        <f>AD4+AD5</f>
        <v>2</v>
      </c>
    </row>
    <row r="7" spans="14:30" ht="15.75" customHeight="1" x14ac:dyDescent="0.25">
      <c r="N7" s="215"/>
      <c r="O7" s="215"/>
      <c r="P7" s="215"/>
      <c r="Q7" s="215"/>
    </row>
    <row r="8" spans="14:30" ht="15" customHeight="1" x14ac:dyDescent="0.25">
      <c r="N8" s="215"/>
      <c r="O8" s="215"/>
      <c r="P8" s="215"/>
      <c r="Q8" s="215"/>
      <c r="AC8" s="209">
        <v>1</v>
      </c>
    </row>
    <row r="9" spans="14:30" ht="30.75" customHeight="1" x14ac:dyDescent="0.25">
      <c r="N9" s="274" t="str">
        <f>IF(AD6=2,"HÁ poupança E Garantia Hídrica… DESEJA ASSINAR O FORMULÁRIO para posterior envio?                                                  (se sim, confirme na caixa abaixo)  ","NÃO HÁ POUPANÇA ÁGUA OU GARANTIA hÍDRICA… REFAÇA OS CÁLCULOS")</f>
        <v xml:space="preserve">HÁ poupança E Garantia Hídrica… DESEJA ASSINAR O FORMULÁRIO para posterior envio?                                                  (se sim, confirme na caixa abaixo)  </v>
      </c>
      <c r="O9" s="274"/>
      <c r="P9" s="274"/>
      <c r="Q9" s="274"/>
      <c r="AC9" s="209">
        <f>AC8+1</f>
        <v>2</v>
      </c>
    </row>
    <row r="10" spans="14:30" ht="11.25" customHeight="1" thickBot="1" x14ac:dyDescent="0.3">
      <c r="N10" s="215"/>
      <c r="O10" s="215"/>
      <c r="P10" s="215"/>
      <c r="Q10" s="215"/>
      <c r="AC10" s="209">
        <f t="shared" ref="AC10:AC38" si="0">AC9+1</f>
        <v>3</v>
      </c>
    </row>
    <row r="11" spans="14:30" ht="22.5" customHeight="1" thickBot="1" x14ac:dyDescent="0.3">
      <c r="N11" s="215"/>
      <c r="O11" s="215"/>
      <c r="P11" s="224" t="s">
        <v>347</v>
      </c>
      <c r="Q11" s="215"/>
      <c r="AC11" s="209">
        <f t="shared" si="0"/>
        <v>4</v>
      </c>
    </row>
    <row r="12" spans="14:30" ht="22.5" customHeight="1" x14ac:dyDescent="0.25">
      <c r="N12" s="215"/>
      <c r="O12" s="215"/>
      <c r="P12" s="215"/>
      <c r="Q12" s="215"/>
      <c r="AC12" s="209">
        <f t="shared" si="0"/>
        <v>5</v>
      </c>
    </row>
    <row r="13" spans="14:30" ht="12.75" customHeight="1" x14ac:dyDescent="0.25">
      <c r="N13" s="215"/>
      <c r="O13" s="215"/>
      <c r="P13" s="215"/>
      <c r="Q13" s="215"/>
      <c r="AC13" s="209">
        <f t="shared" si="0"/>
        <v>6</v>
      </c>
    </row>
    <row r="14" spans="14:30" ht="22.5" customHeight="1" x14ac:dyDescent="0.25">
      <c r="AC14" s="209">
        <f t="shared" si="0"/>
        <v>7</v>
      </c>
    </row>
    <row r="15" spans="14:30" ht="27.75" customHeight="1" x14ac:dyDescent="0.3">
      <c r="P15" s="216" t="str">
        <f>IF(P11="Sim, desejo assinar para depois datar e enviar o formulário à DGADR", "Coloque a data, salve o ficheiro e envie para requerimento@dgadr.pt","")</f>
        <v/>
      </c>
      <c r="AC15" s="209">
        <f t="shared" si="0"/>
        <v>8</v>
      </c>
    </row>
    <row r="16" spans="14:30" ht="18.75" customHeight="1" x14ac:dyDescent="0.25">
      <c r="AC16" s="209">
        <f t="shared" si="0"/>
        <v>9</v>
      </c>
    </row>
    <row r="17" spans="16:29" ht="22.5" customHeight="1" x14ac:dyDescent="0.3">
      <c r="P17" s="217" t="str">
        <f>IF(P11="Sim, desejo assinar para depois datar e enviar o formulário à DGADR", "Declaro por minha honra que são verdadeiros os elementos constantes neste formulário","")</f>
        <v/>
      </c>
      <c r="Q17" s="47"/>
      <c r="R17" s="47"/>
      <c r="S17" s="47"/>
      <c r="T17" s="47"/>
      <c r="U17" s="47"/>
      <c r="V17" s="47"/>
      <c r="AC17" s="209">
        <f t="shared" si="0"/>
        <v>10</v>
      </c>
    </row>
    <row r="18" spans="16:29" ht="18.75" customHeight="1" x14ac:dyDescent="0.3">
      <c r="P18" s="217" t="str">
        <f>IF(P11="Sim, desejo assinar para depois datar e enviar o formulário à DGADR", "e que sou conhecedor dos compromissos que são assumidos com a obtenção da respetiva autorização","")</f>
        <v/>
      </c>
      <c r="Q18" s="47"/>
      <c r="R18" s="47"/>
      <c r="S18" s="47"/>
      <c r="T18" s="47"/>
      <c r="U18" s="47"/>
      <c r="V18" s="47"/>
      <c r="AC18" s="209">
        <f t="shared" si="0"/>
        <v>11</v>
      </c>
    </row>
    <row r="19" spans="16:29" ht="45" customHeight="1" x14ac:dyDescent="0.3">
      <c r="P19" s="47"/>
      <c r="Q19" s="47"/>
      <c r="R19" s="218" t="str">
        <f>IF(P11="Sim, desejo assinar, datar e enviar o formulário à DGADR", "O Requerente","")</f>
        <v>O Requerente</v>
      </c>
      <c r="S19" s="47"/>
      <c r="T19" s="47"/>
      <c r="U19" s="47"/>
      <c r="V19" s="47"/>
      <c r="AC19" s="209">
        <f t="shared" si="0"/>
        <v>12</v>
      </c>
    </row>
    <row r="20" spans="16:29" ht="22.5" customHeight="1" x14ac:dyDescent="0.25">
      <c r="P20" s="47"/>
      <c r="Q20" s="47"/>
      <c r="R20" s="219" t="str">
        <f>IF(P11="Sim, desejo assinar, datar e enviar o formulário à DGADR",IDENTIFICAÇÃO!C26,"")</f>
        <v>Sidónio Cardoso da Silva</v>
      </c>
      <c r="S20" s="47"/>
      <c r="T20" s="47"/>
      <c r="U20" s="47"/>
      <c r="V20" s="47"/>
      <c r="AC20" s="209">
        <f t="shared" si="0"/>
        <v>13</v>
      </c>
    </row>
    <row r="21" spans="16:29" ht="22.5" customHeight="1" x14ac:dyDescent="0.25">
      <c r="P21" s="47"/>
      <c r="Q21" s="47"/>
      <c r="R21" s="47"/>
      <c r="S21" s="47"/>
      <c r="T21" s="47"/>
      <c r="U21" s="47"/>
      <c r="V21" s="47"/>
      <c r="AC21" s="209">
        <f t="shared" si="0"/>
        <v>14</v>
      </c>
    </row>
    <row r="22" spans="16:29" ht="19.5" customHeight="1" x14ac:dyDescent="0.3">
      <c r="P22" s="220" t="s">
        <v>281</v>
      </c>
      <c r="Q22" s="225">
        <v>2023</v>
      </c>
      <c r="R22" s="225" t="s">
        <v>288</v>
      </c>
      <c r="S22" s="225">
        <v>31</v>
      </c>
      <c r="T22" s="221"/>
      <c r="U22" s="221"/>
      <c r="V22" s="221"/>
      <c r="W22" s="221"/>
      <c r="AC22" s="209">
        <f t="shared" si="0"/>
        <v>15</v>
      </c>
    </row>
    <row r="23" spans="16:29" ht="21.75" customHeight="1" x14ac:dyDescent="0.25">
      <c r="P23" s="47"/>
      <c r="Q23" s="222" t="s">
        <v>294</v>
      </c>
      <c r="R23" s="222" t="s">
        <v>295</v>
      </c>
      <c r="S23" s="222" t="s">
        <v>296</v>
      </c>
      <c r="T23" s="222"/>
      <c r="U23" s="222"/>
      <c r="V23" s="222"/>
      <c r="W23" s="223"/>
      <c r="AC23" s="209">
        <f t="shared" si="0"/>
        <v>16</v>
      </c>
    </row>
    <row r="24" spans="16:29" ht="8.25" customHeight="1" x14ac:dyDescent="0.25">
      <c r="AC24" s="209">
        <f t="shared" si="0"/>
        <v>17</v>
      </c>
    </row>
    <row r="25" spans="16:29" ht="6.75" customHeight="1" x14ac:dyDescent="0.25">
      <c r="AC25" s="209">
        <f t="shared" si="0"/>
        <v>18</v>
      </c>
    </row>
    <row r="26" spans="16:29" ht="5.25" customHeight="1" x14ac:dyDescent="0.25">
      <c r="AC26" s="209">
        <f t="shared" si="0"/>
        <v>19</v>
      </c>
    </row>
    <row r="27" spans="16:29" ht="6.6" customHeight="1" x14ac:dyDescent="0.25">
      <c r="AC27" s="209">
        <f t="shared" si="0"/>
        <v>20</v>
      </c>
    </row>
    <row r="28" spans="16:29" x14ac:dyDescent="0.25">
      <c r="Y28" s="47"/>
      <c r="Z28" s="47"/>
      <c r="AC28" s="209">
        <f t="shared" si="0"/>
        <v>21</v>
      </c>
    </row>
    <row r="29" spans="16:29" ht="12.75" customHeight="1" x14ac:dyDescent="0.25">
      <c r="Y29" s="47"/>
      <c r="Z29" s="47"/>
      <c r="AC29" s="209">
        <f>AC28+1</f>
        <v>22</v>
      </c>
    </row>
    <row r="30" spans="16:29" x14ac:dyDescent="0.25">
      <c r="Y30" s="47"/>
      <c r="Z30" s="47"/>
      <c r="AC30" s="209">
        <f t="shared" si="0"/>
        <v>23</v>
      </c>
    </row>
    <row r="31" spans="16:29" ht="18" customHeight="1" x14ac:dyDescent="0.25">
      <c r="Y31" s="47"/>
      <c r="Z31" s="47"/>
      <c r="AC31" s="209">
        <f t="shared" si="0"/>
        <v>24</v>
      </c>
    </row>
    <row r="32" spans="16:29" ht="19.5" customHeight="1" x14ac:dyDescent="0.25">
      <c r="Y32" s="47"/>
      <c r="Z32" s="47"/>
      <c r="AC32" s="209">
        <f t="shared" si="0"/>
        <v>25</v>
      </c>
    </row>
    <row r="33" spans="25:29" ht="18.75" customHeight="1" x14ac:dyDescent="0.25">
      <c r="Y33" s="47"/>
      <c r="Z33" s="47"/>
      <c r="AC33" s="209">
        <f t="shared" si="0"/>
        <v>26</v>
      </c>
    </row>
    <row r="34" spans="25:29" x14ac:dyDescent="0.25">
      <c r="Y34" s="47"/>
      <c r="Z34" s="47"/>
      <c r="AC34" s="209">
        <f>AC33+1</f>
        <v>27</v>
      </c>
    </row>
    <row r="35" spans="25:29" ht="6" customHeight="1" x14ac:dyDescent="0.25">
      <c r="Y35" s="47"/>
      <c r="Z35" s="47"/>
      <c r="AC35" s="209">
        <f t="shared" si="0"/>
        <v>28</v>
      </c>
    </row>
    <row r="36" spans="25:29" ht="6.75" customHeight="1" x14ac:dyDescent="0.25">
      <c r="Y36" s="47"/>
      <c r="Z36" s="47"/>
      <c r="AC36" s="209">
        <f t="shared" si="0"/>
        <v>29</v>
      </c>
    </row>
    <row r="37" spans="25:29" x14ac:dyDescent="0.25">
      <c r="Y37" s="47"/>
      <c r="Z37" s="47"/>
      <c r="AC37" s="209">
        <f t="shared" si="0"/>
        <v>30</v>
      </c>
    </row>
    <row r="38" spans="25:29" x14ac:dyDescent="0.25">
      <c r="AC38" s="209">
        <f t="shared" si="0"/>
        <v>31</v>
      </c>
    </row>
    <row r="40" spans="25:29" x14ac:dyDescent="0.25">
      <c r="AC40" s="209" t="s">
        <v>282</v>
      </c>
    </row>
    <row r="41" spans="25:29" x14ac:dyDescent="0.25">
      <c r="AC41" s="209" t="s">
        <v>283</v>
      </c>
    </row>
    <row r="42" spans="25:29" x14ac:dyDescent="0.25">
      <c r="AC42" s="209" t="s">
        <v>284</v>
      </c>
    </row>
    <row r="43" spans="25:29" x14ac:dyDescent="0.25">
      <c r="AC43" s="209" t="s">
        <v>285</v>
      </c>
    </row>
    <row r="44" spans="25:29" x14ac:dyDescent="0.25">
      <c r="AC44" s="209" t="s">
        <v>286</v>
      </c>
    </row>
    <row r="45" spans="25:29" x14ac:dyDescent="0.25">
      <c r="AC45" s="209" t="s">
        <v>287</v>
      </c>
    </row>
    <row r="46" spans="25:29" x14ac:dyDescent="0.25">
      <c r="AC46" s="209" t="s">
        <v>288</v>
      </c>
    </row>
    <row r="47" spans="25:29" x14ac:dyDescent="0.25">
      <c r="AC47" s="209" t="s">
        <v>289</v>
      </c>
    </row>
    <row r="48" spans="25:29" x14ac:dyDescent="0.25">
      <c r="AC48" s="209" t="s">
        <v>290</v>
      </c>
    </row>
    <row r="49" spans="29:29" x14ac:dyDescent="0.25">
      <c r="AC49" s="209" t="s">
        <v>291</v>
      </c>
    </row>
    <row r="50" spans="29:29" x14ac:dyDescent="0.25">
      <c r="AC50" s="209" t="s">
        <v>292</v>
      </c>
    </row>
    <row r="51" spans="29:29" x14ac:dyDescent="0.25">
      <c r="AC51" s="209" t="s">
        <v>293</v>
      </c>
    </row>
    <row r="52" spans="29:29" x14ac:dyDescent="0.25">
      <c r="AC52" s="209" t="s">
        <v>282</v>
      </c>
    </row>
    <row r="53" spans="29:29" x14ac:dyDescent="0.25">
      <c r="AC53" s="209" t="s">
        <v>283</v>
      </c>
    </row>
    <row r="54" spans="29:29" x14ac:dyDescent="0.25">
      <c r="AC54" s="209" t="s">
        <v>284</v>
      </c>
    </row>
    <row r="55" spans="29:29" x14ac:dyDescent="0.25">
      <c r="AC55" s="209" t="s">
        <v>285</v>
      </c>
    </row>
    <row r="56" spans="29:29" x14ac:dyDescent="0.25">
      <c r="AC56" s="209" t="s">
        <v>286</v>
      </c>
    </row>
    <row r="57" spans="29:29" x14ac:dyDescent="0.25">
      <c r="AC57" s="209" t="s">
        <v>287</v>
      </c>
    </row>
    <row r="58" spans="29:29" x14ac:dyDescent="0.25">
      <c r="AC58" s="209" t="s">
        <v>288</v>
      </c>
    </row>
    <row r="59" spans="29:29" x14ac:dyDescent="0.25">
      <c r="AC59" s="209" t="s">
        <v>289</v>
      </c>
    </row>
    <row r="60" spans="29:29" x14ac:dyDescent="0.25">
      <c r="AC60" s="209" t="s">
        <v>290</v>
      </c>
    </row>
    <row r="61" spans="29:29" x14ac:dyDescent="0.25">
      <c r="AC61" s="209" t="s">
        <v>291</v>
      </c>
    </row>
    <row r="62" spans="29:29" x14ac:dyDescent="0.25">
      <c r="AC62" s="209" t="s">
        <v>292</v>
      </c>
    </row>
    <row r="63" spans="29:29" x14ac:dyDescent="0.25">
      <c r="AC63" s="209" t="s">
        <v>293</v>
      </c>
    </row>
    <row r="65" spans="29:29" x14ac:dyDescent="0.25">
      <c r="AC65" s="209">
        <v>2023</v>
      </c>
    </row>
    <row r="66" spans="29:29" x14ac:dyDescent="0.25">
      <c r="AC66" s="209">
        <v>2024</v>
      </c>
    </row>
    <row r="67" spans="29:29" x14ac:dyDescent="0.25">
      <c r="AC67" s="209">
        <v>2025</v>
      </c>
    </row>
    <row r="72" spans="29:29" ht="9" customHeight="1" x14ac:dyDescent="0.25"/>
    <row r="73" spans="29:29" ht="7.5" customHeight="1" x14ac:dyDescent="0.25"/>
  </sheetData>
  <sheetProtection algorithmName="SHA-512" hashValue="hHNthhssh3Q9Lp2tGL2OWgQRwyPQ+FHsqMETI9axEXnQzrMc4HcsQm7s7yGDKJDhYNGFgFdSREUWb1HGQTvoHQ==" saltValue="40q4Yy4Z5bDzC0Gvc6iDBw==" spinCount="100000" sheet="1" objects="1" scenarios="1"/>
  <mergeCells count="1">
    <mergeCell ref="N9:Q9"/>
  </mergeCells>
  <phoneticPr fontId="3" type="noConversion"/>
  <conditionalFormatting sqref="N9:Q9">
    <cfRule type="expression" dxfId="3" priority="2">
      <formula>"e3&lt;0"</formula>
    </cfRule>
    <cfRule type="expression" dxfId="2" priority="4">
      <formula>"e3&gt;=0"</formula>
    </cfRule>
  </conditionalFormatting>
  <conditionalFormatting sqref="P17:V23">
    <cfRule type="expression" dxfId="1" priority="1">
      <formula>"D10=""Sim, desejo assinar para depois datar e enviar o formulário à DGADR"""</formula>
    </cfRule>
  </conditionalFormatting>
  <conditionalFormatting sqref="Q4">
    <cfRule type="cellIs" dxfId="0" priority="5" operator="lessThan">
      <formula>0</formula>
    </cfRule>
  </conditionalFormatting>
  <dataValidations count="4">
    <dataValidation type="list" allowBlank="1" showInputMessage="1" showErrorMessage="1" sqref="P11" xr:uid="{13EDAB9A-666D-4421-8A3B-309AAF02A82C}">
      <formula1>$AC$4:$AC$6</formula1>
    </dataValidation>
    <dataValidation type="list" allowBlank="1" showInputMessage="1" showErrorMessage="1" sqref="S22" xr:uid="{59E5F282-34C4-45B6-AA5B-EE407FAE36F1}">
      <formula1>$AC$7:$AC$38</formula1>
    </dataValidation>
    <dataValidation type="list" allowBlank="1" showInputMessage="1" showErrorMessage="1" sqref="R22" xr:uid="{2377FDE2-1620-4C17-9C09-9124B557AA30}">
      <formula1>$AC$39:$AC$63</formula1>
    </dataValidation>
    <dataValidation type="list" allowBlank="1" showInputMessage="1" showErrorMessage="1" sqref="Q22" xr:uid="{C513B579-5B63-40EC-B933-892C632BB3D9}">
      <formula1>$AC$64:$AC$67</formula1>
    </dataValidation>
  </dataValidations>
  <pageMargins left="0.18" right="0.16" top="0.47" bottom="0.17" header="0.5" footer="0.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417E-3749-4002-937E-71BE2FF5AC29}">
  <sheetPr>
    <tabColor theme="9" tint="0.59999389629810485"/>
  </sheetPr>
  <dimension ref="A2:M72"/>
  <sheetViews>
    <sheetView showGridLines="0" workbookViewId="0">
      <selection activeCell="E23" sqref="E23"/>
    </sheetView>
  </sheetViews>
  <sheetFormatPr defaultRowHeight="13.2" x14ac:dyDescent="0.25"/>
  <cols>
    <col min="10" max="10" width="1.6640625" style="1" customWidth="1"/>
    <col min="11" max="11" width="138" style="1" customWidth="1"/>
    <col min="12" max="12" width="9.6640625" style="1" hidden="1" customWidth="1"/>
    <col min="13" max="13" width="2" style="1" customWidth="1"/>
  </cols>
  <sheetData>
    <row r="2" spans="1:13" ht="14.4" x14ac:dyDescent="0.3">
      <c r="J2" s="36"/>
      <c r="K2" s="33"/>
      <c r="L2" s="33"/>
      <c r="M2" s="34"/>
    </row>
    <row r="3" spans="1:13" ht="14.4" x14ac:dyDescent="0.3">
      <c r="A3" s="101" t="s">
        <v>346</v>
      </c>
      <c r="J3" s="37"/>
      <c r="K3" s="53"/>
      <c r="L3" s="39"/>
      <c r="M3" s="35"/>
    </row>
    <row r="4" spans="1:13" ht="14.4" x14ac:dyDescent="0.3">
      <c r="J4" s="37"/>
      <c r="K4" s="54"/>
      <c r="L4" s="41"/>
      <c r="M4" s="35"/>
    </row>
    <row r="5" spans="1:13" ht="14.4" x14ac:dyDescent="0.3">
      <c r="J5" s="37"/>
      <c r="K5" s="54"/>
      <c r="L5" s="41"/>
      <c r="M5" s="35"/>
    </row>
    <row r="6" spans="1:13" ht="14.4" x14ac:dyDescent="0.3">
      <c r="J6" s="37"/>
      <c r="K6" s="54"/>
      <c r="L6" s="41"/>
      <c r="M6" s="35"/>
    </row>
    <row r="7" spans="1:13" ht="14.4" x14ac:dyDescent="0.3">
      <c r="J7" s="37"/>
      <c r="K7" s="54"/>
      <c r="L7" s="41"/>
      <c r="M7" s="35"/>
    </row>
    <row r="8" spans="1:13" ht="14.4" x14ac:dyDescent="0.3">
      <c r="J8" s="37"/>
      <c r="K8" s="98"/>
      <c r="L8" s="41"/>
      <c r="M8" s="35"/>
    </row>
    <row r="9" spans="1:13" ht="14.4" x14ac:dyDescent="0.3">
      <c r="J9" s="37"/>
      <c r="K9" s="99"/>
      <c r="L9" s="41"/>
      <c r="M9" s="35"/>
    </row>
    <row r="10" spans="1:13" ht="14.4" x14ac:dyDescent="0.3">
      <c r="J10" s="37"/>
      <c r="K10" s="54"/>
      <c r="L10" s="41"/>
      <c r="M10" s="35"/>
    </row>
    <row r="11" spans="1:13" ht="14.4" x14ac:dyDescent="0.3">
      <c r="J11" s="37"/>
      <c r="K11" s="54"/>
      <c r="L11" s="41"/>
      <c r="M11" s="35"/>
    </row>
    <row r="12" spans="1:13" ht="14.4" x14ac:dyDescent="0.3">
      <c r="J12" s="37"/>
      <c r="K12" s="54"/>
      <c r="L12" s="275"/>
      <c r="M12" s="35"/>
    </row>
    <row r="13" spans="1:13" ht="14.4" x14ac:dyDescent="0.3">
      <c r="J13" s="37"/>
      <c r="K13" s="54"/>
      <c r="L13" s="275"/>
      <c r="M13" s="35"/>
    </row>
    <row r="14" spans="1:13" ht="14.4" x14ac:dyDescent="0.3">
      <c r="J14" s="37"/>
      <c r="K14" s="54"/>
      <c r="L14" s="63"/>
      <c r="M14" s="35"/>
    </row>
    <row r="15" spans="1:13" ht="14.4" x14ac:dyDescent="0.3">
      <c r="J15" s="37"/>
      <c r="K15" s="54"/>
      <c r="L15" s="63"/>
      <c r="M15" s="35"/>
    </row>
    <row r="16" spans="1:13" ht="14.4" x14ac:dyDescent="0.3">
      <c r="J16" s="37"/>
      <c r="K16" s="54"/>
      <c r="L16" s="63"/>
      <c r="M16" s="35"/>
    </row>
    <row r="17" spans="10:13" ht="14.4" x14ac:dyDescent="0.3">
      <c r="J17" s="37"/>
      <c r="K17" s="54"/>
      <c r="L17" s="63"/>
      <c r="M17" s="35"/>
    </row>
    <row r="18" spans="10:13" ht="14.4" x14ac:dyDescent="0.3">
      <c r="J18" s="37"/>
      <c r="K18" s="54"/>
      <c r="L18" s="63"/>
      <c r="M18" s="35"/>
    </row>
    <row r="19" spans="10:13" ht="14.4" x14ac:dyDescent="0.3">
      <c r="J19" s="37"/>
      <c r="K19" s="54"/>
      <c r="L19" s="41"/>
      <c r="M19" s="35"/>
    </row>
    <row r="20" spans="10:13" ht="14.4" x14ac:dyDescent="0.3">
      <c r="J20" s="37"/>
      <c r="K20" s="54"/>
      <c r="L20" s="41"/>
      <c r="M20" s="35"/>
    </row>
    <row r="21" spans="10:13" ht="14.4" x14ac:dyDescent="0.3">
      <c r="J21" s="37"/>
      <c r="K21" s="54"/>
      <c r="L21" s="41"/>
      <c r="M21" s="35"/>
    </row>
    <row r="22" spans="10:13" ht="14.4" x14ac:dyDescent="0.3">
      <c r="J22" s="37"/>
      <c r="K22" s="54"/>
      <c r="L22" s="41"/>
      <c r="M22" s="35"/>
    </row>
    <row r="23" spans="10:13" ht="14.4" x14ac:dyDescent="0.3">
      <c r="J23" s="37"/>
      <c r="K23" s="40"/>
      <c r="L23" s="41"/>
      <c r="M23" s="35"/>
    </row>
    <row r="24" spans="10:13" ht="14.4" x14ac:dyDescent="0.3">
      <c r="J24" s="37"/>
      <c r="K24" s="42"/>
      <c r="L24" s="43"/>
      <c r="M24" s="35"/>
    </row>
    <row r="25" spans="10:13" ht="14.4" x14ac:dyDescent="0.3">
      <c r="J25" s="37"/>
      <c r="L25" s="44"/>
      <c r="M25" s="35"/>
    </row>
    <row r="26" spans="10:13" ht="14.4" x14ac:dyDescent="0.3">
      <c r="J26" s="37"/>
      <c r="L26" s="52"/>
      <c r="M26" s="35"/>
    </row>
    <row r="27" spans="10:13" ht="14.4" x14ac:dyDescent="0.3">
      <c r="J27" s="37"/>
      <c r="K27" s="48"/>
      <c r="L27" s="48"/>
      <c r="M27" s="35"/>
    </row>
    <row r="28" spans="10:13" ht="14.4" x14ac:dyDescent="0.3">
      <c r="J28" s="37"/>
      <c r="K28" s="49"/>
      <c r="L28" s="48"/>
      <c r="M28" s="35"/>
    </row>
    <row r="29" spans="10:13" ht="14.4" x14ac:dyDescent="0.3">
      <c r="J29" s="37"/>
      <c r="K29" s="50"/>
      <c r="L29" s="48"/>
      <c r="M29" s="35"/>
    </row>
    <row r="30" spans="10:13" ht="14.4" x14ac:dyDescent="0.3">
      <c r="J30" s="37"/>
      <c r="K30" s="51"/>
      <c r="L30" s="48"/>
      <c r="M30" s="35"/>
    </row>
    <row r="31" spans="10:13" ht="14.4" x14ac:dyDescent="0.3">
      <c r="J31" s="37"/>
      <c r="K31" s="47"/>
      <c r="L31" s="48"/>
      <c r="M31" s="35"/>
    </row>
    <row r="32" spans="10:13" ht="14.4" x14ac:dyDescent="0.3">
      <c r="J32" s="37"/>
      <c r="K32" s="45"/>
      <c r="L32" s="48"/>
      <c r="M32" s="35"/>
    </row>
    <row r="33" spans="10:13" ht="14.4" x14ac:dyDescent="0.3">
      <c r="J33" s="37"/>
      <c r="K33" s="48"/>
      <c r="L33" s="48"/>
      <c r="M33" s="35"/>
    </row>
    <row r="34" spans="10:13" ht="14.4" x14ac:dyDescent="0.3">
      <c r="J34" s="37"/>
      <c r="K34" s="46"/>
      <c r="L34" s="46"/>
      <c r="M34" s="35"/>
    </row>
    <row r="35" spans="10:13" ht="14.4" x14ac:dyDescent="0.3">
      <c r="J35" s="37"/>
      <c r="K35" s="46"/>
      <c r="L35" s="46"/>
      <c r="M35" s="35"/>
    </row>
    <row r="36" spans="10:13" ht="14.4" x14ac:dyDescent="0.3">
      <c r="J36" s="37"/>
      <c r="K36" s="47"/>
      <c r="L36" s="47"/>
      <c r="M36" s="35"/>
    </row>
    <row r="37" spans="10:13" ht="14.4" x14ac:dyDescent="0.3">
      <c r="J37" s="37"/>
      <c r="M37" s="35"/>
    </row>
    <row r="38" spans="10:13" ht="14.4" x14ac:dyDescent="0.3">
      <c r="J38" s="37"/>
      <c r="M38" s="35"/>
    </row>
    <row r="39" spans="10:13" ht="14.4" x14ac:dyDescent="0.3">
      <c r="J39" s="37"/>
      <c r="M39" s="35"/>
    </row>
    <row r="40" spans="10:13" ht="14.4" x14ac:dyDescent="0.3">
      <c r="J40" s="37"/>
      <c r="M40" s="35"/>
    </row>
    <row r="41" spans="10:13" ht="14.4" x14ac:dyDescent="0.3">
      <c r="J41" s="37"/>
      <c r="M41" s="35"/>
    </row>
    <row r="42" spans="10:13" ht="14.4" x14ac:dyDescent="0.3">
      <c r="J42" s="37"/>
      <c r="M42" s="35"/>
    </row>
    <row r="43" spans="10:13" ht="14.4" x14ac:dyDescent="0.3">
      <c r="J43" s="37"/>
      <c r="M43" s="35"/>
    </row>
    <row r="44" spans="10:13" ht="14.4" x14ac:dyDescent="0.3">
      <c r="J44" s="37"/>
      <c r="M44" s="35"/>
    </row>
    <row r="45" spans="10:13" ht="14.4" x14ac:dyDescent="0.3">
      <c r="J45" s="37"/>
      <c r="M45" s="35"/>
    </row>
    <row r="46" spans="10:13" ht="14.4" x14ac:dyDescent="0.3">
      <c r="J46" s="37"/>
      <c r="M46" s="35"/>
    </row>
    <row r="47" spans="10:13" ht="14.4" x14ac:dyDescent="0.3">
      <c r="J47" s="37"/>
      <c r="M47" s="35"/>
    </row>
    <row r="48" spans="10:13" ht="14.4" x14ac:dyDescent="0.3">
      <c r="J48" s="37"/>
      <c r="M48" s="35"/>
    </row>
    <row r="49" spans="10:13" ht="14.4" x14ac:dyDescent="0.3">
      <c r="J49" s="37"/>
      <c r="M49" s="35"/>
    </row>
    <row r="50" spans="10:13" ht="14.4" x14ac:dyDescent="0.3">
      <c r="J50" s="37"/>
      <c r="M50" s="35"/>
    </row>
    <row r="51" spans="10:13" ht="14.4" x14ac:dyDescent="0.3">
      <c r="J51" s="37"/>
      <c r="M51" s="35"/>
    </row>
    <row r="52" spans="10:13" ht="14.4" x14ac:dyDescent="0.3">
      <c r="J52" s="37"/>
      <c r="M52" s="35"/>
    </row>
    <row r="53" spans="10:13" ht="14.4" x14ac:dyDescent="0.3">
      <c r="J53" s="37"/>
      <c r="M53" s="35"/>
    </row>
    <row r="54" spans="10:13" ht="14.4" x14ac:dyDescent="0.3">
      <c r="J54" s="37"/>
      <c r="M54" s="35"/>
    </row>
    <row r="55" spans="10:13" ht="14.4" x14ac:dyDescent="0.3">
      <c r="J55" s="37"/>
      <c r="M55" s="35"/>
    </row>
    <row r="56" spans="10:13" ht="14.4" x14ac:dyDescent="0.3">
      <c r="J56" s="37"/>
      <c r="M56" s="35"/>
    </row>
    <row r="57" spans="10:13" ht="14.4" x14ac:dyDescent="0.3">
      <c r="J57" s="37"/>
      <c r="M57" s="35"/>
    </row>
    <row r="58" spans="10:13" ht="14.4" x14ac:dyDescent="0.3">
      <c r="J58" s="37"/>
      <c r="M58" s="35"/>
    </row>
    <row r="59" spans="10:13" ht="14.4" x14ac:dyDescent="0.3">
      <c r="J59" s="37"/>
      <c r="M59" s="35"/>
    </row>
    <row r="60" spans="10:13" ht="14.4" x14ac:dyDescent="0.3">
      <c r="J60" s="37"/>
      <c r="M60" s="35"/>
    </row>
    <row r="61" spans="10:13" ht="14.4" x14ac:dyDescent="0.3">
      <c r="J61" s="37"/>
      <c r="M61" s="35"/>
    </row>
    <row r="62" spans="10:13" ht="14.4" x14ac:dyDescent="0.3">
      <c r="J62" s="37"/>
      <c r="M62" s="35"/>
    </row>
    <row r="63" spans="10:13" ht="14.4" x14ac:dyDescent="0.3">
      <c r="J63" s="37"/>
      <c r="M63" s="35"/>
    </row>
    <row r="64" spans="10:13" ht="14.4" x14ac:dyDescent="0.3">
      <c r="J64" s="37"/>
      <c r="M64" s="35"/>
    </row>
    <row r="65" spans="10:13" ht="14.4" x14ac:dyDescent="0.3">
      <c r="J65" s="37"/>
      <c r="M65" s="35"/>
    </row>
    <row r="66" spans="10:13" ht="14.4" x14ac:dyDescent="0.3">
      <c r="J66" s="37"/>
      <c r="M66" s="35"/>
    </row>
    <row r="67" spans="10:13" ht="14.4" x14ac:dyDescent="0.3">
      <c r="J67" s="37"/>
      <c r="M67" s="35"/>
    </row>
    <row r="68" spans="10:13" ht="14.4" x14ac:dyDescent="0.3">
      <c r="J68" s="37"/>
      <c r="M68" s="35"/>
    </row>
    <row r="69" spans="10:13" ht="14.4" x14ac:dyDescent="0.3">
      <c r="J69" s="37"/>
      <c r="M69" s="35"/>
    </row>
    <row r="70" spans="10:13" ht="14.4" x14ac:dyDescent="0.3">
      <c r="J70" s="37"/>
      <c r="M70" s="35"/>
    </row>
    <row r="71" spans="10:13" ht="14.4" x14ac:dyDescent="0.3">
      <c r="J71" s="37"/>
      <c r="K71" s="44"/>
      <c r="M71" s="35"/>
    </row>
    <row r="72" spans="10:13" x14ac:dyDescent="0.25">
      <c r="J72" s="38"/>
      <c r="K72" s="52"/>
      <c r="M72" s="100"/>
    </row>
  </sheetData>
  <mergeCells count="1">
    <mergeCell ref="L12:L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BE94-DF55-4FB9-A089-4B91DCE97CD2}">
  <sheetPr>
    <tabColor theme="7" tint="0.79998168889431442"/>
  </sheetPr>
  <dimension ref="A1:BJ69"/>
  <sheetViews>
    <sheetView showGridLines="0" topLeftCell="AR1" zoomScale="75" zoomScaleNormal="75" workbookViewId="0">
      <selection activeCell="BD37" sqref="BD37"/>
    </sheetView>
  </sheetViews>
  <sheetFormatPr defaultColWidth="12.6640625" defaultRowHeight="15" customHeight="1" x14ac:dyDescent="0.3"/>
  <cols>
    <col min="1" max="1" width="66.88671875" style="23" bestFit="1" customWidth="1"/>
    <col min="2" max="4" width="14.6640625" style="23" customWidth="1"/>
    <col min="5" max="49" width="14.6640625" style="12" customWidth="1"/>
    <col min="50" max="50" width="12.6640625" style="12"/>
    <col min="51" max="51" width="18.5546875" style="12" customWidth="1"/>
    <col min="52" max="56" width="12.6640625" style="12"/>
    <col min="57" max="58" width="25.33203125" style="31" bestFit="1" customWidth="1"/>
    <col min="59" max="59" width="12.6640625" style="31"/>
    <col min="60" max="60" width="15.6640625" style="31" customWidth="1"/>
    <col min="61" max="62" width="12.6640625" style="31"/>
    <col min="63" max="16384" width="12.6640625" style="12"/>
  </cols>
  <sheetData>
    <row r="1" spans="1:62" s="8" customFormat="1" ht="15" customHeight="1" thickBot="1" x14ac:dyDescent="0.35">
      <c r="A1" s="2" t="s">
        <v>41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208</v>
      </c>
      <c r="G1" s="3" t="s">
        <v>209</v>
      </c>
      <c r="H1" s="4" t="s">
        <v>210</v>
      </c>
      <c r="I1" s="4" t="s">
        <v>211</v>
      </c>
      <c r="J1" s="4" t="s">
        <v>212</v>
      </c>
      <c r="K1" s="4" t="s">
        <v>213</v>
      </c>
      <c r="L1" s="4" t="s">
        <v>214</v>
      </c>
      <c r="M1" s="5" t="s">
        <v>215</v>
      </c>
      <c r="N1" s="6" t="s">
        <v>216</v>
      </c>
      <c r="O1" s="6" t="s">
        <v>217</v>
      </c>
      <c r="P1" s="6" t="s">
        <v>218</v>
      </c>
      <c r="Q1" s="6" t="s">
        <v>219</v>
      </c>
      <c r="R1" s="6" t="s">
        <v>220</v>
      </c>
      <c r="S1" s="6" t="s">
        <v>221</v>
      </c>
      <c r="T1" s="7" t="s">
        <v>222</v>
      </c>
      <c r="U1" s="7" t="s">
        <v>223</v>
      </c>
      <c r="V1" s="7" t="s">
        <v>224</v>
      </c>
      <c r="W1" s="7" t="s">
        <v>225</v>
      </c>
      <c r="X1" s="7" t="s">
        <v>226</v>
      </c>
      <c r="Y1" s="7" t="s">
        <v>227</v>
      </c>
      <c r="Z1" s="6" t="s">
        <v>297</v>
      </c>
      <c r="AA1" s="6" t="s">
        <v>298</v>
      </c>
      <c r="AB1" s="6" t="s">
        <v>299</v>
      </c>
      <c r="AC1" s="6" t="s">
        <v>300</v>
      </c>
      <c r="AD1" s="6" t="s">
        <v>301</v>
      </c>
      <c r="AE1" s="6" t="s">
        <v>302</v>
      </c>
      <c r="AF1" s="7" t="s">
        <v>228</v>
      </c>
      <c r="AG1" s="7" t="s">
        <v>229</v>
      </c>
      <c r="AH1" s="7" t="s">
        <v>230</v>
      </c>
      <c r="AI1" s="7" t="s">
        <v>231</v>
      </c>
      <c r="AJ1" s="7" t="s">
        <v>232</v>
      </c>
      <c r="AK1" s="7" t="s">
        <v>233</v>
      </c>
      <c r="AL1" s="6" t="s">
        <v>234</v>
      </c>
      <c r="AM1" s="6" t="s">
        <v>235</v>
      </c>
      <c r="AN1" s="6" t="s">
        <v>236</v>
      </c>
      <c r="AO1" s="6" t="s">
        <v>237</v>
      </c>
      <c r="AP1" s="6" t="s">
        <v>238</v>
      </c>
      <c r="AQ1" s="6" t="s">
        <v>239</v>
      </c>
      <c r="AR1" s="7" t="s">
        <v>240</v>
      </c>
      <c r="AS1" s="7" t="s">
        <v>241</v>
      </c>
      <c r="AT1" s="7" t="s">
        <v>242</v>
      </c>
      <c r="AU1" s="7" t="s">
        <v>243</v>
      </c>
      <c r="AV1" s="7" t="s">
        <v>244</v>
      </c>
      <c r="AW1" s="7" t="s">
        <v>245</v>
      </c>
      <c r="BE1" s="30" t="s">
        <v>263</v>
      </c>
      <c r="BF1" s="30" t="s">
        <v>191</v>
      </c>
      <c r="BG1" s="30" t="s">
        <v>259</v>
      </c>
      <c r="BH1" s="30" t="s">
        <v>260</v>
      </c>
      <c r="BI1" s="30" t="s">
        <v>261</v>
      </c>
      <c r="BJ1" s="30" t="s">
        <v>262</v>
      </c>
    </row>
    <row r="2" spans="1:62" ht="15" customHeight="1" thickTop="1" x14ac:dyDescent="0.3">
      <c r="A2" s="9" t="s">
        <v>42</v>
      </c>
      <c r="B2" s="10" t="s">
        <v>246</v>
      </c>
      <c r="C2" s="10" t="s">
        <v>246</v>
      </c>
      <c r="D2" s="10" t="s">
        <v>246</v>
      </c>
      <c r="E2" s="10">
        <v>410</v>
      </c>
      <c r="F2" s="10">
        <v>410</v>
      </c>
      <c r="G2" s="10">
        <v>390</v>
      </c>
      <c r="H2" s="10" t="s">
        <v>246</v>
      </c>
      <c r="I2" s="10" t="s">
        <v>246</v>
      </c>
      <c r="J2" s="10" t="s">
        <v>246</v>
      </c>
      <c r="K2" s="10">
        <v>525</v>
      </c>
      <c r="L2" s="10">
        <v>525</v>
      </c>
      <c r="M2" s="11">
        <v>495</v>
      </c>
      <c r="N2" s="10" t="s">
        <v>246</v>
      </c>
      <c r="O2" s="10" t="s">
        <v>246</v>
      </c>
      <c r="P2" s="10" t="s">
        <v>246</v>
      </c>
      <c r="Q2" s="10">
        <v>525</v>
      </c>
      <c r="R2" s="10">
        <v>525</v>
      </c>
      <c r="S2" s="10">
        <v>500</v>
      </c>
      <c r="T2" s="10" t="s">
        <v>246</v>
      </c>
      <c r="U2" s="10" t="s">
        <v>246</v>
      </c>
      <c r="V2" s="10" t="s">
        <v>246</v>
      </c>
      <c r="W2" s="10">
        <v>550</v>
      </c>
      <c r="X2" s="10">
        <v>550</v>
      </c>
      <c r="Y2" s="10">
        <v>520</v>
      </c>
      <c r="Z2" s="10" t="s">
        <v>246</v>
      </c>
      <c r="AA2" s="10" t="s">
        <v>246</v>
      </c>
      <c r="AB2" s="10" t="s">
        <v>246</v>
      </c>
      <c r="AC2" s="10">
        <v>530</v>
      </c>
      <c r="AD2" s="10">
        <v>530</v>
      </c>
      <c r="AE2" s="10">
        <v>500</v>
      </c>
      <c r="AF2" s="10" t="s">
        <v>246</v>
      </c>
      <c r="AG2" s="10" t="s">
        <v>246</v>
      </c>
      <c r="AH2" s="10" t="s">
        <v>246</v>
      </c>
      <c r="AI2" s="10">
        <v>585</v>
      </c>
      <c r="AJ2" s="10">
        <v>585</v>
      </c>
      <c r="AK2" s="10">
        <v>555</v>
      </c>
      <c r="AL2" s="10" t="s">
        <v>246</v>
      </c>
      <c r="AM2" s="10" t="s">
        <v>246</v>
      </c>
      <c r="AN2" s="10" t="s">
        <v>246</v>
      </c>
      <c r="AO2" s="10">
        <v>685</v>
      </c>
      <c r="AP2" s="10">
        <v>685</v>
      </c>
      <c r="AQ2" s="10">
        <v>650</v>
      </c>
      <c r="AR2" s="10" t="s">
        <v>246</v>
      </c>
      <c r="AS2" s="10" t="s">
        <v>246</v>
      </c>
      <c r="AT2" s="10" t="s">
        <v>246</v>
      </c>
      <c r="AU2" s="10">
        <v>605</v>
      </c>
      <c r="AV2" s="10">
        <v>605</v>
      </c>
      <c r="AW2" s="10">
        <v>575</v>
      </c>
      <c r="AY2" s="32" t="s">
        <v>41</v>
      </c>
      <c r="AZ2" s="12">
        <v>1</v>
      </c>
      <c r="BB2" s="12" t="s">
        <v>253</v>
      </c>
      <c r="BC2" s="12" t="s">
        <v>255</v>
      </c>
      <c r="BD2" s="12">
        <v>1</v>
      </c>
      <c r="BE2" s="29" t="str">
        <f>RECONVERSÃO!C8</f>
        <v>Citrinos solo nu (70% cob.)</v>
      </c>
      <c r="BF2" s="29" t="str">
        <f>RECONVERSÃO!D8</f>
        <v>Gota-a-Gota</v>
      </c>
      <c r="BG2" s="29">
        <f>IDENTIFICAÇÃO!C44</f>
        <v>7</v>
      </c>
      <c r="BH2" s="29" t="str">
        <f>BG2&amp;BF2</f>
        <v>7Gota-a-Gota</v>
      </c>
      <c r="BI2" s="29">
        <f>VLOOKUP(BH2,$AY$2:$AZ$50,2,FALSE)</f>
        <v>48</v>
      </c>
      <c r="BJ2" s="29">
        <f t="shared" ref="BJ2:BJ26" si="0">VLOOKUP(BE2,nome1,BI2,FALSE)</f>
        <v>600</v>
      </c>
    </row>
    <row r="3" spans="1:62" ht="15" customHeight="1" x14ac:dyDescent="0.3">
      <c r="A3" s="13" t="s">
        <v>247</v>
      </c>
      <c r="B3" s="14">
        <v>190</v>
      </c>
      <c r="C3" s="14">
        <v>200</v>
      </c>
      <c r="D3" s="14">
        <v>180</v>
      </c>
      <c r="E3" s="14">
        <v>170</v>
      </c>
      <c r="F3" s="14">
        <v>170</v>
      </c>
      <c r="G3" s="14">
        <v>160</v>
      </c>
      <c r="H3" s="14">
        <v>210</v>
      </c>
      <c r="I3" s="14">
        <v>220</v>
      </c>
      <c r="J3" s="14">
        <v>200</v>
      </c>
      <c r="K3" s="14">
        <v>190</v>
      </c>
      <c r="L3" s="14">
        <v>190</v>
      </c>
      <c r="M3" s="15">
        <v>180</v>
      </c>
      <c r="N3" s="16">
        <v>215</v>
      </c>
      <c r="O3" s="16">
        <v>225</v>
      </c>
      <c r="P3" s="16">
        <v>205</v>
      </c>
      <c r="Q3" s="16">
        <v>195</v>
      </c>
      <c r="R3" s="16">
        <v>195</v>
      </c>
      <c r="S3" s="16">
        <v>185</v>
      </c>
      <c r="T3" s="16">
        <v>260</v>
      </c>
      <c r="U3" s="16">
        <v>270</v>
      </c>
      <c r="V3" s="16">
        <v>250</v>
      </c>
      <c r="W3" s="16">
        <v>240</v>
      </c>
      <c r="X3" s="16">
        <v>240</v>
      </c>
      <c r="Y3" s="16">
        <v>230</v>
      </c>
      <c r="Z3" s="16">
        <v>245</v>
      </c>
      <c r="AA3" s="16">
        <v>255</v>
      </c>
      <c r="AB3" s="16">
        <v>235</v>
      </c>
      <c r="AC3" s="16">
        <v>225</v>
      </c>
      <c r="AD3" s="16">
        <v>225</v>
      </c>
      <c r="AE3" s="16">
        <v>215</v>
      </c>
      <c r="AF3" s="10">
        <v>315</v>
      </c>
      <c r="AG3" s="10">
        <v>315</v>
      </c>
      <c r="AH3" s="10">
        <v>290</v>
      </c>
      <c r="AI3" s="10">
        <v>275</v>
      </c>
      <c r="AJ3" s="10">
        <v>275</v>
      </c>
      <c r="AK3" s="10">
        <v>260</v>
      </c>
      <c r="AL3" s="10">
        <v>320</v>
      </c>
      <c r="AM3" s="10">
        <v>320</v>
      </c>
      <c r="AN3" s="10">
        <v>295</v>
      </c>
      <c r="AO3" s="10">
        <v>280</v>
      </c>
      <c r="AP3" s="10">
        <v>280</v>
      </c>
      <c r="AQ3" s="10">
        <v>265</v>
      </c>
      <c r="AR3" s="10">
        <v>290</v>
      </c>
      <c r="AS3" s="10">
        <v>290</v>
      </c>
      <c r="AT3" s="10">
        <v>265</v>
      </c>
      <c r="AU3" s="10">
        <v>250</v>
      </c>
      <c r="AV3" s="10">
        <v>250</v>
      </c>
      <c r="AW3" s="10">
        <v>235</v>
      </c>
      <c r="AY3" s="24" t="s">
        <v>204</v>
      </c>
      <c r="AZ3" s="12">
        <f>AZ2+1</f>
        <v>2</v>
      </c>
      <c r="BB3" s="12" t="s">
        <v>254</v>
      </c>
      <c r="BC3" s="12" t="s">
        <v>256</v>
      </c>
      <c r="BD3" s="12">
        <v>2</v>
      </c>
      <c r="BE3" s="29">
        <f>RECONVERSÃO!C9</f>
        <v>0</v>
      </c>
      <c r="BF3" s="31">
        <f>RECONVERSÃO!D9</f>
        <v>0</v>
      </c>
      <c r="BG3" s="31">
        <f>BG2</f>
        <v>7</v>
      </c>
      <c r="BH3" s="29" t="str">
        <f>BG3&amp;BF3</f>
        <v>70</v>
      </c>
      <c r="BI3" s="29" t="e">
        <f>VLOOKUP(BH3,$AY$2:$AZ$50,2,FALSE)</f>
        <v>#N/A</v>
      </c>
      <c r="BJ3" s="29" t="e">
        <f t="shared" si="0"/>
        <v>#N/A</v>
      </c>
    </row>
    <row r="4" spans="1:62" ht="15" customHeight="1" x14ac:dyDescent="0.3">
      <c r="A4" s="13" t="s">
        <v>45</v>
      </c>
      <c r="B4" s="10" t="s">
        <v>246</v>
      </c>
      <c r="C4" s="10" t="s">
        <v>246</v>
      </c>
      <c r="D4" s="10" t="s">
        <v>246</v>
      </c>
      <c r="E4" s="10">
        <v>230</v>
      </c>
      <c r="F4" s="10">
        <v>230</v>
      </c>
      <c r="G4" s="10">
        <v>220</v>
      </c>
      <c r="H4" s="10" t="s">
        <v>246</v>
      </c>
      <c r="I4" s="10" t="s">
        <v>246</v>
      </c>
      <c r="J4" s="10" t="s">
        <v>246</v>
      </c>
      <c r="K4" s="10">
        <v>315</v>
      </c>
      <c r="L4" s="10">
        <v>315</v>
      </c>
      <c r="M4" s="11">
        <v>300</v>
      </c>
      <c r="N4" s="10" t="s">
        <v>246</v>
      </c>
      <c r="O4" s="10" t="s">
        <v>246</v>
      </c>
      <c r="P4" s="10" t="s">
        <v>246</v>
      </c>
      <c r="Q4" s="10">
        <v>320</v>
      </c>
      <c r="R4" s="10">
        <v>320</v>
      </c>
      <c r="S4" s="10">
        <v>300</v>
      </c>
      <c r="T4" s="10" t="s">
        <v>246</v>
      </c>
      <c r="U4" s="10" t="s">
        <v>246</v>
      </c>
      <c r="V4" s="10" t="s">
        <v>246</v>
      </c>
      <c r="W4" s="10">
        <v>355</v>
      </c>
      <c r="X4" s="10">
        <v>355</v>
      </c>
      <c r="Y4" s="10">
        <v>335</v>
      </c>
      <c r="Z4" s="10" t="s">
        <v>246</v>
      </c>
      <c r="AA4" s="10" t="s">
        <v>246</v>
      </c>
      <c r="AB4" s="10" t="s">
        <v>246</v>
      </c>
      <c r="AC4" s="10">
        <v>320</v>
      </c>
      <c r="AD4" s="10">
        <v>320</v>
      </c>
      <c r="AE4" s="10">
        <v>305</v>
      </c>
      <c r="AF4" s="10" t="s">
        <v>246</v>
      </c>
      <c r="AG4" s="10" t="s">
        <v>246</v>
      </c>
      <c r="AH4" s="10" t="s">
        <v>246</v>
      </c>
      <c r="AI4" s="10">
        <v>345</v>
      </c>
      <c r="AJ4" s="10">
        <v>345</v>
      </c>
      <c r="AK4" s="10">
        <v>325</v>
      </c>
      <c r="AL4" s="10" t="s">
        <v>246</v>
      </c>
      <c r="AM4" s="10" t="s">
        <v>246</v>
      </c>
      <c r="AN4" s="10" t="s">
        <v>246</v>
      </c>
      <c r="AO4" s="10">
        <v>415</v>
      </c>
      <c r="AP4" s="10">
        <v>415</v>
      </c>
      <c r="AQ4" s="10">
        <v>395</v>
      </c>
      <c r="AR4" s="10" t="s">
        <v>246</v>
      </c>
      <c r="AS4" s="10" t="s">
        <v>246</v>
      </c>
      <c r="AT4" s="10" t="s">
        <v>246</v>
      </c>
      <c r="AU4" s="10">
        <v>350</v>
      </c>
      <c r="AV4" s="10">
        <v>350</v>
      </c>
      <c r="AW4" s="10">
        <v>330</v>
      </c>
      <c r="AY4" s="24" t="s">
        <v>205</v>
      </c>
      <c r="AZ4" s="12">
        <f t="shared" ref="AZ4:AZ50" si="1">AZ3+1</f>
        <v>3</v>
      </c>
      <c r="BB4" s="12" t="s">
        <v>258</v>
      </c>
      <c r="BC4" s="12" t="s">
        <v>257</v>
      </c>
      <c r="BD4" s="12">
        <f>BD3+1</f>
        <v>3</v>
      </c>
      <c r="BE4" s="29">
        <f>RECONVERSÃO!C10</f>
        <v>0</v>
      </c>
      <c r="BF4" s="31">
        <f>RECONVERSÃO!D10</f>
        <v>0</v>
      </c>
      <c r="BG4" s="31">
        <f>BG3</f>
        <v>7</v>
      </c>
      <c r="BH4" s="29" t="str">
        <f>BG4&amp;BF4</f>
        <v>70</v>
      </c>
      <c r="BI4" s="29" t="e">
        <f>VLOOKUP(BH4,$AY$2:$AZ$50,2,FALSE)</f>
        <v>#N/A</v>
      </c>
      <c r="BJ4" s="29" t="e">
        <f t="shared" si="0"/>
        <v>#N/A</v>
      </c>
    </row>
    <row r="5" spans="1:62" ht="15" customHeight="1" x14ac:dyDescent="0.3">
      <c r="A5" s="13" t="s">
        <v>46</v>
      </c>
      <c r="B5" s="10">
        <v>645</v>
      </c>
      <c r="C5" s="10">
        <v>690</v>
      </c>
      <c r="D5" s="17">
        <v>565</v>
      </c>
      <c r="E5" s="10">
        <v>535</v>
      </c>
      <c r="F5" s="10">
        <v>535</v>
      </c>
      <c r="G5" s="10">
        <v>510</v>
      </c>
      <c r="H5" s="10">
        <v>805</v>
      </c>
      <c r="I5" s="10">
        <v>860</v>
      </c>
      <c r="J5" s="17">
        <v>710</v>
      </c>
      <c r="K5" s="10">
        <v>670</v>
      </c>
      <c r="L5" s="10">
        <v>670</v>
      </c>
      <c r="M5" s="11">
        <v>635</v>
      </c>
      <c r="N5" s="10">
        <v>825</v>
      </c>
      <c r="O5" s="10">
        <v>885</v>
      </c>
      <c r="P5" s="18">
        <v>730</v>
      </c>
      <c r="Q5" s="10">
        <v>685</v>
      </c>
      <c r="R5" s="10">
        <v>685</v>
      </c>
      <c r="S5" s="10">
        <v>650</v>
      </c>
      <c r="T5" s="10">
        <v>865</v>
      </c>
      <c r="U5" s="10">
        <v>925</v>
      </c>
      <c r="V5" s="18">
        <v>760</v>
      </c>
      <c r="W5" s="10">
        <v>720</v>
      </c>
      <c r="X5" s="10">
        <v>720</v>
      </c>
      <c r="Y5" s="10">
        <v>680</v>
      </c>
      <c r="Z5" s="10">
        <v>790</v>
      </c>
      <c r="AA5" s="10">
        <v>845</v>
      </c>
      <c r="AB5" s="18">
        <v>695</v>
      </c>
      <c r="AC5" s="10">
        <v>655</v>
      </c>
      <c r="AD5" s="10">
        <v>655</v>
      </c>
      <c r="AE5" s="10">
        <v>620</v>
      </c>
      <c r="AF5" s="10">
        <v>875</v>
      </c>
      <c r="AG5" s="10">
        <v>935</v>
      </c>
      <c r="AH5" s="18">
        <v>770</v>
      </c>
      <c r="AI5" s="10">
        <v>730</v>
      </c>
      <c r="AJ5" s="10">
        <v>730</v>
      </c>
      <c r="AK5" s="10">
        <v>690</v>
      </c>
      <c r="AL5" s="10">
        <v>970</v>
      </c>
      <c r="AM5" s="10">
        <v>1040</v>
      </c>
      <c r="AN5" s="18">
        <v>855</v>
      </c>
      <c r="AO5" s="10">
        <v>805</v>
      </c>
      <c r="AP5" s="10">
        <v>805</v>
      </c>
      <c r="AQ5" s="10">
        <v>765</v>
      </c>
      <c r="AR5" s="10">
        <v>780</v>
      </c>
      <c r="AS5" s="10">
        <v>835</v>
      </c>
      <c r="AT5" s="18">
        <v>685</v>
      </c>
      <c r="AU5" s="10">
        <v>650</v>
      </c>
      <c r="AV5" s="10">
        <v>650</v>
      </c>
      <c r="AW5" s="10">
        <v>615</v>
      </c>
      <c r="AY5" s="24" t="s">
        <v>206</v>
      </c>
      <c r="AZ5" s="12">
        <f t="shared" si="1"/>
        <v>4</v>
      </c>
      <c r="BD5" s="12">
        <f t="shared" ref="BD5:BD26" si="2">BD4+1</f>
        <v>4</v>
      </c>
      <c r="BE5" s="29">
        <f>RECONVERSÃO!C11</f>
        <v>0</v>
      </c>
      <c r="BF5" s="31">
        <f>RECONVERSÃO!D11</f>
        <v>0</v>
      </c>
      <c r="BG5" s="31">
        <f t="shared" ref="BG5:BG26" si="3">BG4</f>
        <v>7</v>
      </c>
      <c r="BH5" s="29" t="str">
        <f t="shared" ref="BH5:BH26" si="4">BG5&amp;BF5</f>
        <v>70</v>
      </c>
      <c r="BI5" s="29" t="e">
        <f t="shared" ref="BI5:BI26" si="5">VLOOKUP(BH5,$AY$2:$AZ$50,2,FALSE)</f>
        <v>#N/A</v>
      </c>
      <c r="BJ5" s="29" t="e">
        <f t="shared" si="0"/>
        <v>#N/A</v>
      </c>
    </row>
    <row r="6" spans="1:62" ht="15" customHeight="1" x14ac:dyDescent="0.3">
      <c r="A6" s="13" t="s">
        <v>248</v>
      </c>
      <c r="B6" s="10" t="s">
        <v>246</v>
      </c>
      <c r="C6" s="10" t="s">
        <v>246</v>
      </c>
      <c r="D6" s="10" t="s">
        <v>246</v>
      </c>
      <c r="E6" s="10">
        <v>420</v>
      </c>
      <c r="F6" s="10">
        <v>420</v>
      </c>
      <c r="G6" s="10">
        <v>400</v>
      </c>
      <c r="H6" s="10" t="s">
        <v>246</v>
      </c>
      <c r="I6" s="10" t="s">
        <v>246</v>
      </c>
      <c r="J6" s="10" t="s">
        <v>246</v>
      </c>
      <c r="K6" s="10">
        <v>540</v>
      </c>
      <c r="L6" s="10">
        <v>540</v>
      </c>
      <c r="M6" s="11">
        <v>510</v>
      </c>
      <c r="N6" s="10" t="s">
        <v>246</v>
      </c>
      <c r="O6" s="10" t="s">
        <v>246</v>
      </c>
      <c r="P6" s="10" t="s">
        <v>246</v>
      </c>
      <c r="Q6" s="10">
        <v>540</v>
      </c>
      <c r="R6" s="10">
        <v>540</v>
      </c>
      <c r="S6" s="10">
        <v>510</v>
      </c>
      <c r="T6" s="10" t="s">
        <v>246</v>
      </c>
      <c r="U6" s="10" t="s">
        <v>246</v>
      </c>
      <c r="V6" s="10" t="s">
        <v>246</v>
      </c>
      <c r="W6" s="10">
        <v>585</v>
      </c>
      <c r="X6" s="10">
        <v>585</v>
      </c>
      <c r="Y6" s="10">
        <v>550</v>
      </c>
      <c r="Z6" s="10" t="s">
        <v>246</v>
      </c>
      <c r="AA6" s="10" t="s">
        <v>246</v>
      </c>
      <c r="AB6" s="10" t="s">
        <v>246</v>
      </c>
      <c r="AC6" s="10">
        <v>540</v>
      </c>
      <c r="AD6" s="10">
        <v>540</v>
      </c>
      <c r="AE6" s="10">
        <v>510</v>
      </c>
      <c r="AF6" s="10" t="s">
        <v>246</v>
      </c>
      <c r="AG6" s="10" t="s">
        <v>246</v>
      </c>
      <c r="AH6" s="10" t="s">
        <v>246</v>
      </c>
      <c r="AI6" s="10">
        <v>570</v>
      </c>
      <c r="AJ6" s="10">
        <v>570</v>
      </c>
      <c r="AK6" s="10">
        <v>540</v>
      </c>
      <c r="AL6" s="10" t="s">
        <v>246</v>
      </c>
      <c r="AM6" s="10" t="s">
        <v>246</v>
      </c>
      <c r="AN6" s="10" t="s">
        <v>246</v>
      </c>
      <c r="AO6" s="10">
        <v>640</v>
      </c>
      <c r="AP6" s="10">
        <v>640</v>
      </c>
      <c r="AQ6" s="10">
        <v>605</v>
      </c>
      <c r="AR6" s="10" t="s">
        <v>246</v>
      </c>
      <c r="AS6" s="10" t="s">
        <v>246</v>
      </c>
      <c r="AT6" s="10" t="s">
        <v>246</v>
      </c>
      <c r="AU6" s="10">
        <v>600</v>
      </c>
      <c r="AV6" s="10">
        <v>600</v>
      </c>
      <c r="AW6" s="10">
        <v>570</v>
      </c>
      <c r="AY6" s="24" t="s">
        <v>271</v>
      </c>
      <c r="AZ6" s="12">
        <f t="shared" si="1"/>
        <v>5</v>
      </c>
      <c r="BD6" s="12">
        <f t="shared" si="2"/>
        <v>5</v>
      </c>
      <c r="BE6" s="29">
        <f>RECONVERSÃO!C12</f>
        <v>0</v>
      </c>
      <c r="BF6" s="31">
        <f>RECONVERSÃO!D12</f>
        <v>0</v>
      </c>
      <c r="BG6" s="31">
        <f t="shared" si="3"/>
        <v>7</v>
      </c>
      <c r="BH6" s="29" t="str">
        <f t="shared" si="4"/>
        <v>70</v>
      </c>
      <c r="BI6" s="29" t="e">
        <f t="shared" si="5"/>
        <v>#N/A</v>
      </c>
      <c r="BJ6" s="29" t="e">
        <f t="shared" si="0"/>
        <v>#N/A</v>
      </c>
    </row>
    <row r="7" spans="1:62" ht="15" customHeight="1" x14ac:dyDescent="0.3">
      <c r="A7" s="13" t="s">
        <v>52</v>
      </c>
      <c r="B7" s="10">
        <v>555</v>
      </c>
      <c r="C7" s="10">
        <v>595</v>
      </c>
      <c r="D7" s="10">
        <v>490</v>
      </c>
      <c r="E7" s="10">
        <v>465</v>
      </c>
      <c r="F7" s="10">
        <v>465</v>
      </c>
      <c r="G7" s="10">
        <v>440</v>
      </c>
      <c r="H7" s="10">
        <v>710</v>
      </c>
      <c r="I7" s="10">
        <v>760</v>
      </c>
      <c r="J7" s="10">
        <v>630</v>
      </c>
      <c r="K7" s="10">
        <v>595</v>
      </c>
      <c r="L7" s="10">
        <v>595</v>
      </c>
      <c r="M7" s="11">
        <v>560</v>
      </c>
      <c r="N7" s="10">
        <v>720</v>
      </c>
      <c r="O7" s="10">
        <v>770</v>
      </c>
      <c r="P7" s="10">
        <v>635</v>
      </c>
      <c r="Q7" s="10">
        <v>600</v>
      </c>
      <c r="R7" s="10">
        <v>600</v>
      </c>
      <c r="S7" s="10">
        <v>570</v>
      </c>
      <c r="T7" s="10">
        <v>735</v>
      </c>
      <c r="U7" s="10">
        <v>790</v>
      </c>
      <c r="V7" s="10">
        <v>650</v>
      </c>
      <c r="W7" s="10">
        <v>615</v>
      </c>
      <c r="X7" s="10">
        <v>615</v>
      </c>
      <c r="Y7" s="10">
        <v>580</v>
      </c>
      <c r="Z7" s="10">
        <v>700</v>
      </c>
      <c r="AA7" s="10">
        <v>750</v>
      </c>
      <c r="AB7" s="10">
        <v>615</v>
      </c>
      <c r="AC7" s="10">
        <v>585</v>
      </c>
      <c r="AD7" s="10">
        <v>585</v>
      </c>
      <c r="AE7" s="10">
        <v>550</v>
      </c>
      <c r="AF7" s="10">
        <v>760</v>
      </c>
      <c r="AG7" s="10">
        <v>815</v>
      </c>
      <c r="AH7" s="10">
        <v>670</v>
      </c>
      <c r="AI7" s="10">
        <v>635</v>
      </c>
      <c r="AJ7" s="10">
        <v>635</v>
      </c>
      <c r="AK7" s="10">
        <v>600</v>
      </c>
      <c r="AL7" s="10">
        <v>840</v>
      </c>
      <c r="AM7" s="10">
        <v>900</v>
      </c>
      <c r="AN7" s="10">
        <v>740</v>
      </c>
      <c r="AO7" s="10">
        <v>700</v>
      </c>
      <c r="AP7" s="10">
        <v>700</v>
      </c>
      <c r="AQ7" s="10">
        <v>665</v>
      </c>
      <c r="AR7" s="10">
        <v>660</v>
      </c>
      <c r="AS7" s="10">
        <v>705</v>
      </c>
      <c r="AT7" s="10">
        <v>580</v>
      </c>
      <c r="AU7" s="10">
        <v>550</v>
      </c>
      <c r="AV7" s="10">
        <v>550</v>
      </c>
      <c r="AW7" s="10">
        <v>520</v>
      </c>
      <c r="AY7" s="24" t="s">
        <v>208</v>
      </c>
      <c r="AZ7" s="12">
        <f t="shared" si="1"/>
        <v>6</v>
      </c>
      <c r="BD7" s="12">
        <f t="shared" si="2"/>
        <v>6</v>
      </c>
      <c r="BE7" s="29" t="str">
        <f>RECONVERSÃO!C19</f>
        <v>Citrinos solo nu (50% cob.)</v>
      </c>
      <c r="BF7" s="31" t="str">
        <f>RECONVERSÃO!D19</f>
        <v>Gota-a-Gota</v>
      </c>
      <c r="BG7" s="31">
        <f t="shared" si="3"/>
        <v>7</v>
      </c>
      <c r="BH7" s="29" t="str">
        <f t="shared" si="4"/>
        <v>7Gota-a-Gota</v>
      </c>
      <c r="BI7" s="29">
        <f t="shared" si="5"/>
        <v>48</v>
      </c>
      <c r="BJ7" s="29">
        <f t="shared" si="0"/>
        <v>545</v>
      </c>
    </row>
    <row r="8" spans="1:62" ht="15" customHeight="1" x14ac:dyDescent="0.3">
      <c r="A8" s="13" t="s">
        <v>181</v>
      </c>
      <c r="B8" s="10">
        <v>595</v>
      </c>
      <c r="C8" s="10">
        <v>635</v>
      </c>
      <c r="D8" s="10">
        <v>525</v>
      </c>
      <c r="E8" s="10">
        <v>495</v>
      </c>
      <c r="F8" s="10">
        <v>495</v>
      </c>
      <c r="G8" s="10">
        <v>470</v>
      </c>
      <c r="H8" s="10">
        <v>785</v>
      </c>
      <c r="I8" s="10">
        <v>840</v>
      </c>
      <c r="J8" s="10">
        <v>690</v>
      </c>
      <c r="K8" s="10">
        <v>655</v>
      </c>
      <c r="L8" s="10">
        <v>655</v>
      </c>
      <c r="M8" s="11">
        <v>620</v>
      </c>
      <c r="N8" s="10">
        <v>785</v>
      </c>
      <c r="O8" s="10">
        <v>845</v>
      </c>
      <c r="P8" s="10">
        <v>695</v>
      </c>
      <c r="Q8" s="10">
        <v>655</v>
      </c>
      <c r="R8" s="10">
        <v>655</v>
      </c>
      <c r="S8" s="10">
        <v>620</v>
      </c>
      <c r="T8" s="10">
        <v>855</v>
      </c>
      <c r="U8" s="10">
        <v>920</v>
      </c>
      <c r="V8" s="10">
        <v>755</v>
      </c>
      <c r="W8" s="10">
        <v>715</v>
      </c>
      <c r="X8" s="10">
        <v>715</v>
      </c>
      <c r="Y8" s="10">
        <v>675</v>
      </c>
      <c r="Z8" s="10">
        <v>790</v>
      </c>
      <c r="AA8" s="10">
        <v>850</v>
      </c>
      <c r="AB8" s="10">
        <v>700</v>
      </c>
      <c r="AC8" s="10">
        <v>660</v>
      </c>
      <c r="AD8" s="10">
        <v>660</v>
      </c>
      <c r="AE8" s="10">
        <v>625</v>
      </c>
      <c r="AF8" s="10">
        <v>895</v>
      </c>
      <c r="AG8" s="10">
        <v>960</v>
      </c>
      <c r="AH8" s="10">
        <v>790</v>
      </c>
      <c r="AI8" s="10">
        <v>745</v>
      </c>
      <c r="AJ8" s="10">
        <v>745</v>
      </c>
      <c r="AK8" s="10">
        <v>710</v>
      </c>
      <c r="AL8" s="10">
        <v>1055</v>
      </c>
      <c r="AM8" s="10">
        <v>1130</v>
      </c>
      <c r="AN8" s="10">
        <v>930</v>
      </c>
      <c r="AO8" s="10">
        <v>880</v>
      </c>
      <c r="AP8" s="10">
        <v>880</v>
      </c>
      <c r="AQ8" s="10">
        <v>835</v>
      </c>
      <c r="AR8" s="10">
        <v>950</v>
      </c>
      <c r="AS8" s="10">
        <v>1020</v>
      </c>
      <c r="AT8" s="10">
        <v>840</v>
      </c>
      <c r="AU8" s="10">
        <v>790</v>
      </c>
      <c r="AV8" s="10">
        <v>790</v>
      </c>
      <c r="AW8" s="10">
        <v>750</v>
      </c>
      <c r="AY8" s="24" t="s">
        <v>264</v>
      </c>
      <c r="AZ8" s="12">
        <f t="shared" si="1"/>
        <v>7</v>
      </c>
      <c r="BD8" s="12">
        <f t="shared" si="2"/>
        <v>7</v>
      </c>
      <c r="BE8" s="29">
        <f>RECONVERSÃO!C20</f>
        <v>0</v>
      </c>
      <c r="BF8" s="31">
        <f>RECONVERSÃO!D20</f>
        <v>0</v>
      </c>
      <c r="BG8" s="31">
        <f t="shared" si="3"/>
        <v>7</v>
      </c>
      <c r="BH8" s="29" t="str">
        <f t="shared" si="4"/>
        <v>70</v>
      </c>
      <c r="BI8" s="29" t="e">
        <f t="shared" si="5"/>
        <v>#N/A</v>
      </c>
      <c r="BJ8" s="29" t="e">
        <f t="shared" si="0"/>
        <v>#N/A</v>
      </c>
    </row>
    <row r="9" spans="1:62" ht="15" customHeight="1" x14ac:dyDescent="0.3">
      <c r="A9" s="13" t="s">
        <v>57</v>
      </c>
      <c r="B9" s="10">
        <v>0</v>
      </c>
      <c r="C9" s="10">
        <v>0</v>
      </c>
      <c r="D9" s="10">
        <v>0</v>
      </c>
      <c r="E9" s="10" t="s">
        <v>246</v>
      </c>
      <c r="F9" s="10" t="s">
        <v>246</v>
      </c>
      <c r="G9" s="10">
        <v>0</v>
      </c>
      <c r="H9" s="10">
        <v>25</v>
      </c>
      <c r="I9" s="10">
        <v>25</v>
      </c>
      <c r="J9" s="10">
        <v>20</v>
      </c>
      <c r="K9" s="10" t="s">
        <v>246</v>
      </c>
      <c r="L9" s="10" t="s">
        <v>246</v>
      </c>
      <c r="M9" s="11">
        <v>20</v>
      </c>
      <c r="N9" s="10">
        <v>35</v>
      </c>
      <c r="O9" s="10">
        <v>35</v>
      </c>
      <c r="P9" s="10">
        <v>30</v>
      </c>
      <c r="Q9" s="10" t="s">
        <v>246</v>
      </c>
      <c r="R9" s="10" t="s">
        <v>246</v>
      </c>
      <c r="S9" s="10">
        <v>25</v>
      </c>
      <c r="T9" s="10">
        <v>75</v>
      </c>
      <c r="U9" s="10">
        <v>80</v>
      </c>
      <c r="V9" s="10">
        <v>70</v>
      </c>
      <c r="W9" s="10" t="s">
        <v>246</v>
      </c>
      <c r="X9" s="10" t="s">
        <v>246</v>
      </c>
      <c r="Y9" s="10">
        <v>60</v>
      </c>
      <c r="Z9" s="10">
        <v>25</v>
      </c>
      <c r="AA9" s="10">
        <v>30</v>
      </c>
      <c r="AB9" s="10">
        <v>25</v>
      </c>
      <c r="AC9" s="10" t="s">
        <v>246</v>
      </c>
      <c r="AD9" s="10" t="s">
        <v>246</v>
      </c>
      <c r="AE9" s="10">
        <v>20</v>
      </c>
      <c r="AF9" s="10">
        <v>210</v>
      </c>
      <c r="AG9" s="10">
        <v>225</v>
      </c>
      <c r="AH9" s="10">
        <v>185</v>
      </c>
      <c r="AI9" s="10" t="s">
        <v>246</v>
      </c>
      <c r="AJ9" s="10" t="s">
        <v>246</v>
      </c>
      <c r="AK9" s="10">
        <v>165</v>
      </c>
      <c r="AL9" s="10">
        <v>230</v>
      </c>
      <c r="AM9" s="10">
        <v>245</v>
      </c>
      <c r="AN9" s="10">
        <v>200</v>
      </c>
      <c r="AO9" s="10" t="s">
        <v>246</v>
      </c>
      <c r="AP9" s="10" t="s">
        <v>246</v>
      </c>
      <c r="AQ9" s="10">
        <v>180</v>
      </c>
      <c r="AR9" s="10">
        <v>290</v>
      </c>
      <c r="AS9" s="10">
        <v>310</v>
      </c>
      <c r="AT9" s="10">
        <v>255</v>
      </c>
      <c r="AU9" s="10" t="s">
        <v>246</v>
      </c>
      <c r="AV9" s="10" t="s">
        <v>246</v>
      </c>
      <c r="AW9" s="10">
        <v>230</v>
      </c>
      <c r="AY9" s="25" t="s">
        <v>210</v>
      </c>
      <c r="AZ9" s="12">
        <f t="shared" si="1"/>
        <v>8</v>
      </c>
      <c r="BD9" s="12">
        <f t="shared" si="2"/>
        <v>8</v>
      </c>
      <c r="BE9" s="29">
        <f>RECONVERSÃO!C21</f>
        <v>0</v>
      </c>
      <c r="BF9" s="31">
        <f>RECONVERSÃO!D21</f>
        <v>0</v>
      </c>
      <c r="BG9" s="31">
        <f t="shared" si="3"/>
        <v>7</v>
      </c>
      <c r="BH9" s="29" t="str">
        <f t="shared" si="4"/>
        <v>70</v>
      </c>
      <c r="BI9" s="29" t="e">
        <f t="shared" si="5"/>
        <v>#N/A</v>
      </c>
      <c r="BJ9" s="29" t="e">
        <f t="shared" si="0"/>
        <v>#N/A</v>
      </c>
    </row>
    <row r="10" spans="1:62" ht="15" customHeight="1" x14ac:dyDescent="0.3">
      <c r="A10" s="13" t="s">
        <v>61</v>
      </c>
      <c r="B10" s="10" t="s">
        <v>246</v>
      </c>
      <c r="C10" s="10" t="s">
        <v>246</v>
      </c>
      <c r="D10" s="10" t="s">
        <v>246</v>
      </c>
      <c r="E10" s="10">
        <v>750</v>
      </c>
      <c r="F10" s="10">
        <v>750</v>
      </c>
      <c r="G10" s="10">
        <v>710</v>
      </c>
      <c r="H10" s="10" t="s">
        <v>246</v>
      </c>
      <c r="I10" s="10" t="s">
        <v>246</v>
      </c>
      <c r="J10" s="10" t="s">
        <v>246</v>
      </c>
      <c r="K10" s="10">
        <v>890</v>
      </c>
      <c r="L10" s="10">
        <v>890</v>
      </c>
      <c r="M10" s="11">
        <v>845</v>
      </c>
      <c r="N10" s="10" t="s">
        <v>246</v>
      </c>
      <c r="O10" s="10" t="s">
        <v>246</v>
      </c>
      <c r="P10" s="10" t="s">
        <v>246</v>
      </c>
      <c r="Q10" s="10">
        <v>895</v>
      </c>
      <c r="R10" s="10">
        <v>895</v>
      </c>
      <c r="S10" s="10">
        <v>850</v>
      </c>
      <c r="T10" s="10" t="s">
        <v>246</v>
      </c>
      <c r="U10" s="10" t="s">
        <v>246</v>
      </c>
      <c r="V10" s="10" t="s">
        <v>246</v>
      </c>
      <c r="W10" s="10">
        <v>920</v>
      </c>
      <c r="X10" s="10">
        <v>920</v>
      </c>
      <c r="Y10" s="10">
        <v>875</v>
      </c>
      <c r="Z10" s="10" t="s">
        <v>246</v>
      </c>
      <c r="AA10" s="10" t="s">
        <v>246</v>
      </c>
      <c r="AB10" s="10" t="s">
        <v>246</v>
      </c>
      <c r="AC10" s="10">
        <v>900</v>
      </c>
      <c r="AD10" s="10">
        <v>900</v>
      </c>
      <c r="AE10" s="10">
        <v>850</v>
      </c>
      <c r="AF10" s="10" t="s">
        <v>246</v>
      </c>
      <c r="AG10" s="10" t="s">
        <v>246</v>
      </c>
      <c r="AH10" s="10" t="s">
        <v>246</v>
      </c>
      <c r="AI10" s="10">
        <v>900</v>
      </c>
      <c r="AJ10" s="10">
        <v>900</v>
      </c>
      <c r="AK10" s="10">
        <v>855</v>
      </c>
      <c r="AL10" s="10" t="s">
        <v>246</v>
      </c>
      <c r="AM10" s="10" t="s">
        <v>246</v>
      </c>
      <c r="AN10" s="10" t="s">
        <v>246</v>
      </c>
      <c r="AO10" s="10">
        <v>1055</v>
      </c>
      <c r="AP10" s="10">
        <v>1055</v>
      </c>
      <c r="AQ10" s="10">
        <v>1000</v>
      </c>
      <c r="AR10" s="10" t="s">
        <v>246</v>
      </c>
      <c r="AS10" s="10" t="s">
        <v>246</v>
      </c>
      <c r="AT10" s="10" t="s">
        <v>246</v>
      </c>
      <c r="AU10" s="10">
        <v>855</v>
      </c>
      <c r="AV10" s="10">
        <v>855</v>
      </c>
      <c r="AW10" s="10">
        <v>810</v>
      </c>
      <c r="AY10" s="25" t="s">
        <v>211</v>
      </c>
      <c r="AZ10" s="12">
        <f t="shared" si="1"/>
        <v>9</v>
      </c>
      <c r="BD10" s="12">
        <f t="shared" si="2"/>
        <v>9</v>
      </c>
      <c r="BE10" s="29">
        <f>RECONVERSÃO!C22</f>
        <v>0</v>
      </c>
      <c r="BF10" s="31">
        <f>RECONVERSÃO!D22</f>
        <v>0</v>
      </c>
      <c r="BG10" s="31">
        <f t="shared" si="3"/>
        <v>7</v>
      </c>
      <c r="BH10" s="29" t="str">
        <f t="shared" si="4"/>
        <v>70</v>
      </c>
      <c r="BI10" s="29" t="e">
        <f t="shared" si="5"/>
        <v>#N/A</v>
      </c>
      <c r="BJ10" s="29" t="e">
        <f t="shared" si="0"/>
        <v>#N/A</v>
      </c>
    </row>
    <row r="11" spans="1:62" ht="15" customHeight="1" x14ac:dyDescent="0.3">
      <c r="A11" s="13" t="s">
        <v>62</v>
      </c>
      <c r="B11" s="10">
        <v>360</v>
      </c>
      <c r="C11" s="10">
        <v>385</v>
      </c>
      <c r="D11" s="10">
        <v>315</v>
      </c>
      <c r="E11" s="10">
        <v>300</v>
      </c>
      <c r="F11" s="10">
        <v>300</v>
      </c>
      <c r="G11" s="10">
        <v>285</v>
      </c>
      <c r="H11" s="10">
        <v>525</v>
      </c>
      <c r="I11" s="10">
        <v>560</v>
      </c>
      <c r="J11" s="10">
        <v>460</v>
      </c>
      <c r="K11" s="10">
        <v>435</v>
      </c>
      <c r="L11" s="10">
        <v>435</v>
      </c>
      <c r="M11" s="11">
        <v>415</v>
      </c>
      <c r="N11" s="10">
        <v>535</v>
      </c>
      <c r="O11" s="10">
        <v>575</v>
      </c>
      <c r="P11" s="10">
        <v>470</v>
      </c>
      <c r="Q11" s="10">
        <v>445</v>
      </c>
      <c r="R11" s="10">
        <v>445</v>
      </c>
      <c r="S11" s="10">
        <v>425</v>
      </c>
      <c r="T11" s="10">
        <v>535</v>
      </c>
      <c r="U11" s="10">
        <v>575</v>
      </c>
      <c r="V11" s="10">
        <v>475</v>
      </c>
      <c r="W11" s="10">
        <v>445</v>
      </c>
      <c r="X11" s="10">
        <v>445</v>
      </c>
      <c r="Y11" s="10">
        <v>425</v>
      </c>
      <c r="Z11" s="10">
        <v>510</v>
      </c>
      <c r="AA11" s="10">
        <v>545</v>
      </c>
      <c r="AB11" s="10">
        <v>450</v>
      </c>
      <c r="AC11" s="10">
        <v>425</v>
      </c>
      <c r="AD11" s="10">
        <v>425</v>
      </c>
      <c r="AE11" s="10">
        <v>405</v>
      </c>
      <c r="AF11" s="10">
        <v>570</v>
      </c>
      <c r="AG11" s="10">
        <v>610</v>
      </c>
      <c r="AH11" s="10">
        <v>500</v>
      </c>
      <c r="AI11" s="10">
        <v>475</v>
      </c>
      <c r="AJ11" s="10">
        <v>475</v>
      </c>
      <c r="AK11" s="10">
        <v>450</v>
      </c>
      <c r="AL11" s="10">
        <v>620</v>
      </c>
      <c r="AM11" s="10">
        <v>665</v>
      </c>
      <c r="AN11" s="10">
        <v>550</v>
      </c>
      <c r="AO11" s="10">
        <v>520</v>
      </c>
      <c r="AP11" s="10">
        <v>520</v>
      </c>
      <c r="AQ11" s="10">
        <v>490</v>
      </c>
      <c r="AR11" s="10">
        <v>505</v>
      </c>
      <c r="AS11" s="10">
        <v>540</v>
      </c>
      <c r="AT11" s="10">
        <v>445</v>
      </c>
      <c r="AU11" s="10">
        <v>420</v>
      </c>
      <c r="AV11" s="10">
        <v>420</v>
      </c>
      <c r="AW11" s="10">
        <v>400</v>
      </c>
      <c r="AY11" s="25" t="s">
        <v>212</v>
      </c>
      <c r="AZ11" s="12">
        <f t="shared" si="1"/>
        <v>10</v>
      </c>
      <c r="BD11" s="12">
        <f t="shared" si="2"/>
        <v>10</v>
      </c>
      <c r="BE11" s="29">
        <f>RECONVERSÃO!C23</f>
        <v>0</v>
      </c>
      <c r="BF11" s="31">
        <f>RECONVERSÃO!D23</f>
        <v>0</v>
      </c>
      <c r="BG11" s="31">
        <f t="shared" si="3"/>
        <v>7</v>
      </c>
      <c r="BH11" s="29" t="str">
        <f t="shared" si="4"/>
        <v>70</v>
      </c>
      <c r="BI11" s="29" t="e">
        <f t="shared" si="5"/>
        <v>#N/A</v>
      </c>
      <c r="BJ11" s="29" t="e">
        <f t="shared" si="0"/>
        <v>#N/A</v>
      </c>
    </row>
    <row r="12" spans="1:62" ht="15" customHeight="1" x14ac:dyDescent="0.3">
      <c r="A12" s="13" t="s">
        <v>63</v>
      </c>
      <c r="B12" s="10">
        <v>490</v>
      </c>
      <c r="C12" s="10">
        <v>525</v>
      </c>
      <c r="D12" s="10">
        <v>435</v>
      </c>
      <c r="E12" s="10">
        <v>410</v>
      </c>
      <c r="F12" s="10">
        <v>410</v>
      </c>
      <c r="G12" s="10">
        <v>390</v>
      </c>
      <c r="H12" s="10">
        <v>675</v>
      </c>
      <c r="I12" s="10">
        <v>725</v>
      </c>
      <c r="J12" s="10">
        <v>595</v>
      </c>
      <c r="K12" s="10">
        <v>565</v>
      </c>
      <c r="L12" s="10">
        <v>565</v>
      </c>
      <c r="M12" s="11">
        <v>535</v>
      </c>
      <c r="N12" s="10">
        <v>690</v>
      </c>
      <c r="O12" s="10">
        <v>740</v>
      </c>
      <c r="P12" s="10">
        <v>610</v>
      </c>
      <c r="Q12" s="10">
        <v>575</v>
      </c>
      <c r="R12" s="10">
        <v>575</v>
      </c>
      <c r="S12" s="10">
        <v>545</v>
      </c>
      <c r="T12" s="10">
        <v>690</v>
      </c>
      <c r="U12" s="10">
        <v>740</v>
      </c>
      <c r="V12" s="10">
        <v>610</v>
      </c>
      <c r="W12" s="10">
        <v>575</v>
      </c>
      <c r="X12" s="10">
        <v>575</v>
      </c>
      <c r="Y12" s="10">
        <v>545</v>
      </c>
      <c r="Z12" s="10">
        <v>660</v>
      </c>
      <c r="AA12" s="10">
        <v>705</v>
      </c>
      <c r="AB12" s="10">
        <v>580</v>
      </c>
      <c r="AC12" s="10">
        <v>550</v>
      </c>
      <c r="AD12" s="10">
        <v>550</v>
      </c>
      <c r="AE12" s="10">
        <v>520</v>
      </c>
      <c r="AF12" s="10">
        <v>730</v>
      </c>
      <c r="AG12" s="10">
        <v>785</v>
      </c>
      <c r="AH12" s="10">
        <v>645</v>
      </c>
      <c r="AI12" s="10">
        <v>610</v>
      </c>
      <c r="AJ12" s="10">
        <v>610</v>
      </c>
      <c r="AK12" s="10">
        <v>575</v>
      </c>
      <c r="AL12" s="10">
        <v>800</v>
      </c>
      <c r="AM12" s="10">
        <v>860</v>
      </c>
      <c r="AN12" s="10">
        <v>705</v>
      </c>
      <c r="AO12" s="10">
        <v>665</v>
      </c>
      <c r="AP12" s="10">
        <v>665</v>
      </c>
      <c r="AQ12" s="10">
        <v>630</v>
      </c>
      <c r="AR12" s="10">
        <v>640</v>
      </c>
      <c r="AS12" s="10">
        <v>685</v>
      </c>
      <c r="AT12" s="10">
        <v>565</v>
      </c>
      <c r="AU12" s="10">
        <v>530</v>
      </c>
      <c r="AV12" s="10">
        <v>530</v>
      </c>
      <c r="AW12" s="10">
        <v>505</v>
      </c>
      <c r="AY12" s="25" t="s">
        <v>272</v>
      </c>
      <c r="AZ12" s="12">
        <f t="shared" si="1"/>
        <v>11</v>
      </c>
      <c r="BD12" s="12">
        <f t="shared" si="2"/>
        <v>11</v>
      </c>
      <c r="BE12" s="29">
        <f>RECONVERSÃO!C30</f>
        <v>0</v>
      </c>
      <c r="BF12" s="31">
        <f>RECONVERSÃO!D30</f>
        <v>0</v>
      </c>
      <c r="BG12" s="31">
        <f t="shared" si="3"/>
        <v>7</v>
      </c>
      <c r="BH12" s="29" t="str">
        <f t="shared" si="4"/>
        <v>70</v>
      </c>
      <c r="BI12" s="29" t="e">
        <f t="shared" si="5"/>
        <v>#N/A</v>
      </c>
      <c r="BJ12" s="29" t="e">
        <f t="shared" si="0"/>
        <v>#N/A</v>
      </c>
    </row>
    <row r="13" spans="1:62" ht="15" customHeight="1" x14ac:dyDescent="0.3">
      <c r="A13" s="13" t="s">
        <v>66</v>
      </c>
      <c r="B13" s="10">
        <v>565</v>
      </c>
      <c r="C13" s="10">
        <v>605</v>
      </c>
      <c r="D13" s="10">
        <v>500</v>
      </c>
      <c r="E13" s="10">
        <v>470</v>
      </c>
      <c r="F13" s="10">
        <v>470</v>
      </c>
      <c r="G13" s="10">
        <v>445</v>
      </c>
      <c r="H13" s="10">
        <v>740</v>
      </c>
      <c r="I13" s="10">
        <v>795</v>
      </c>
      <c r="J13" s="10">
        <v>655</v>
      </c>
      <c r="K13" s="10">
        <v>615</v>
      </c>
      <c r="L13" s="10">
        <v>615</v>
      </c>
      <c r="M13" s="11">
        <v>585</v>
      </c>
      <c r="N13" s="10">
        <v>760</v>
      </c>
      <c r="O13" s="10">
        <v>815</v>
      </c>
      <c r="P13" s="10">
        <v>670</v>
      </c>
      <c r="Q13" s="10">
        <v>635</v>
      </c>
      <c r="R13" s="10">
        <v>635</v>
      </c>
      <c r="S13" s="10">
        <v>600</v>
      </c>
      <c r="T13" s="10">
        <v>790</v>
      </c>
      <c r="U13" s="10">
        <v>845</v>
      </c>
      <c r="V13" s="10">
        <v>695</v>
      </c>
      <c r="W13" s="10">
        <v>655</v>
      </c>
      <c r="X13" s="10">
        <v>655</v>
      </c>
      <c r="Y13" s="10">
        <v>620</v>
      </c>
      <c r="Z13" s="10">
        <v>725</v>
      </c>
      <c r="AA13" s="10">
        <v>775</v>
      </c>
      <c r="AB13" s="10">
        <v>640</v>
      </c>
      <c r="AC13" s="10">
        <v>605</v>
      </c>
      <c r="AD13" s="10">
        <v>605</v>
      </c>
      <c r="AE13" s="10">
        <v>570</v>
      </c>
      <c r="AF13" s="10">
        <v>850</v>
      </c>
      <c r="AG13" s="10">
        <v>915</v>
      </c>
      <c r="AH13" s="10">
        <v>750</v>
      </c>
      <c r="AI13" s="10">
        <v>710</v>
      </c>
      <c r="AJ13" s="10">
        <v>710</v>
      </c>
      <c r="AK13" s="10">
        <v>675</v>
      </c>
      <c r="AL13" s="10">
        <v>960</v>
      </c>
      <c r="AM13" s="10">
        <v>1030</v>
      </c>
      <c r="AN13" s="10">
        <v>850</v>
      </c>
      <c r="AO13" s="10">
        <v>800</v>
      </c>
      <c r="AP13" s="10">
        <v>800</v>
      </c>
      <c r="AQ13" s="10">
        <v>760</v>
      </c>
      <c r="AR13" s="10">
        <v>830</v>
      </c>
      <c r="AS13" s="10">
        <v>890</v>
      </c>
      <c r="AT13" s="10">
        <v>735</v>
      </c>
      <c r="AU13" s="10">
        <v>695</v>
      </c>
      <c r="AV13" s="10">
        <v>695</v>
      </c>
      <c r="AW13" s="10">
        <v>655</v>
      </c>
      <c r="AY13" s="25" t="s">
        <v>214</v>
      </c>
      <c r="AZ13" s="12">
        <f t="shared" si="1"/>
        <v>12</v>
      </c>
      <c r="BD13" s="12">
        <f t="shared" si="2"/>
        <v>12</v>
      </c>
      <c r="BE13" s="29">
        <f>RECONVERSÃO!C31</f>
        <v>0</v>
      </c>
      <c r="BF13" s="31">
        <f>RECONVERSÃO!D31</f>
        <v>0</v>
      </c>
      <c r="BG13" s="31">
        <f t="shared" si="3"/>
        <v>7</v>
      </c>
      <c r="BH13" s="29" t="str">
        <f t="shared" si="4"/>
        <v>70</v>
      </c>
      <c r="BI13" s="29" t="e">
        <f t="shared" si="5"/>
        <v>#N/A</v>
      </c>
      <c r="BJ13" s="29" t="e">
        <f t="shared" si="0"/>
        <v>#N/A</v>
      </c>
    </row>
    <row r="14" spans="1:62" ht="15" customHeight="1" x14ac:dyDescent="0.3">
      <c r="A14" s="13" t="s">
        <v>67</v>
      </c>
      <c r="B14" s="10">
        <v>980</v>
      </c>
      <c r="C14" s="10">
        <v>1050</v>
      </c>
      <c r="D14" s="10">
        <v>865</v>
      </c>
      <c r="E14" s="10" t="s">
        <v>246</v>
      </c>
      <c r="F14" s="10">
        <v>815</v>
      </c>
      <c r="G14" s="10">
        <v>770</v>
      </c>
      <c r="H14" s="10">
        <v>1240</v>
      </c>
      <c r="I14" s="10">
        <v>1325</v>
      </c>
      <c r="J14" s="10">
        <v>1090</v>
      </c>
      <c r="K14" s="10" t="s">
        <v>246</v>
      </c>
      <c r="L14" s="10">
        <v>1030</v>
      </c>
      <c r="M14" s="11">
        <v>975</v>
      </c>
      <c r="N14" s="10">
        <v>1240</v>
      </c>
      <c r="O14" s="10">
        <v>1330</v>
      </c>
      <c r="P14" s="10">
        <v>1095</v>
      </c>
      <c r="Q14" s="10" t="s">
        <v>246</v>
      </c>
      <c r="R14" s="10">
        <v>1035</v>
      </c>
      <c r="S14" s="10">
        <v>980</v>
      </c>
      <c r="T14" s="10">
        <v>1280</v>
      </c>
      <c r="U14" s="10">
        <v>1370</v>
      </c>
      <c r="V14" s="10">
        <v>1130</v>
      </c>
      <c r="W14" s="10" t="s">
        <v>246</v>
      </c>
      <c r="X14" s="10">
        <v>1065</v>
      </c>
      <c r="Y14" s="10">
        <v>1010</v>
      </c>
      <c r="Z14" s="10">
        <v>1245</v>
      </c>
      <c r="AA14" s="10">
        <v>1335</v>
      </c>
      <c r="AB14" s="10">
        <v>1100</v>
      </c>
      <c r="AC14" s="10" t="s">
        <v>246</v>
      </c>
      <c r="AD14" s="10">
        <v>1040</v>
      </c>
      <c r="AE14" s="10">
        <v>985</v>
      </c>
      <c r="AF14" s="10">
        <v>1315</v>
      </c>
      <c r="AG14" s="10">
        <v>1410</v>
      </c>
      <c r="AH14" s="10">
        <v>1160</v>
      </c>
      <c r="AI14" s="10" t="s">
        <v>246</v>
      </c>
      <c r="AJ14" s="10">
        <v>1095</v>
      </c>
      <c r="AK14" s="10">
        <v>1040</v>
      </c>
      <c r="AL14" s="10">
        <v>1505</v>
      </c>
      <c r="AM14" s="10">
        <v>1610</v>
      </c>
      <c r="AN14" s="10">
        <v>1330</v>
      </c>
      <c r="AO14" s="10" t="s">
        <v>246</v>
      </c>
      <c r="AP14" s="10">
        <v>1255</v>
      </c>
      <c r="AQ14" s="10">
        <v>1190</v>
      </c>
      <c r="AR14" s="10">
        <v>1300</v>
      </c>
      <c r="AS14" s="10">
        <v>1390</v>
      </c>
      <c r="AT14" s="10">
        <v>1145</v>
      </c>
      <c r="AU14" s="10" t="s">
        <v>246</v>
      </c>
      <c r="AV14" s="10">
        <v>1080</v>
      </c>
      <c r="AW14" s="10">
        <v>1025</v>
      </c>
      <c r="AY14" s="26" t="s">
        <v>265</v>
      </c>
      <c r="AZ14" s="12">
        <f t="shared" si="1"/>
        <v>13</v>
      </c>
      <c r="BD14" s="12">
        <f t="shared" si="2"/>
        <v>13</v>
      </c>
      <c r="BE14" s="29">
        <f>RECONVERSÃO!C32</f>
        <v>0</v>
      </c>
      <c r="BF14" s="31">
        <f>RECONVERSÃO!D32</f>
        <v>0</v>
      </c>
      <c r="BG14" s="31">
        <f t="shared" si="3"/>
        <v>7</v>
      </c>
      <c r="BH14" s="29" t="str">
        <f t="shared" si="4"/>
        <v>70</v>
      </c>
      <c r="BI14" s="29" t="e">
        <f t="shared" si="5"/>
        <v>#N/A</v>
      </c>
      <c r="BJ14" s="29" t="e">
        <f t="shared" si="0"/>
        <v>#N/A</v>
      </c>
    </row>
    <row r="15" spans="1:62" ht="15" customHeight="1" x14ac:dyDescent="0.3">
      <c r="A15" s="13" t="s">
        <v>71</v>
      </c>
      <c r="B15" s="10">
        <v>75</v>
      </c>
      <c r="C15" s="10">
        <v>80</v>
      </c>
      <c r="D15" s="10">
        <v>65</v>
      </c>
      <c r="E15" s="10">
        <v>60</v>
      </c>
      <c r="F15" s="10">
        <v>60</v>
      </c>
      <c r="G15" s="10">
        <v>60</v>
      </c>
      <c r="H15" s="10">
        <v>185</v>
      </c>
      <c r="I15" s="10">
        <v>195</v>
      </c>
      <c r="J15" s="10">
        <v>160</v>
      </c>
      <c r="K15" s="10">
        <v>150</v>
      </c>
      <c r="L15" s="10">
        <v>150</v>
      </c>
      <c r="M15" s="11">
        <v>145</v>
      </c>
      <c r="N15" s="10">
        <v>185</v>
      </c>
      <c r="O15" s="10">
        <v>200</v>
      </c>
      <c r="P15" s="10">
        <v>165</v>
      </c>
      <c r="Q15" s="10">
        <v>155</v>
      </c>
      <c r="R15" s="10">
        <v>155</v>
      </c>
      <c r="S15" s="10">
        <v>145</v>
      </c>
      <c r="T15" s="10">
        <v>235</v>
      </c>
      <c r="U15" s="10">
        <v>250</v>
      </c>
      <c r="V15" s="10">
        <v>205</v>
      </c>
      <c r="W15" s="10">
        <v>195</v>
      </c>
      <c r="X15" s="10">
        <v>195</v>
      </c>
      <c r="Y15" s="10">
        <v>185</v>
      </c>
      <c r="Z15" s="10">
        <v>180</v>
      </c>
      <c r="AA15" s="10">
        <v>190</v>
      </c>
      <c r="AB15" s="10">
        <v>160</v>
      </c>
      <c r="AC15" s="10">
        <v>150</v>
      </c>
      <c r="AD15" s="10">
        <v>150</v>
      </c>
      <c r="AE15" s="10">
        <v>140</v>
      </c>
      <c r="AF15" s="10">
        <v>245</v>
      </c>
      <c r="AG15" s="10">
        <v>260</v>
      </c>
      <c r="AH15" s="10">
        <v>215</v>
      </c>
      <c r="AI15" s="10">
        <v>205</v>
      </c>
      <c r="AJ15" s="10">
        <v>205</v>
      </c>
      <c r="AK15" s="10">
        <v>190</v>
      </c>
      <c r="AL15" s="10">
        <v>290</v>
      </c>
      <c r="AM15" s="10">
        <v>315</v>
      </c>
      <c r="AN15" s="10">
        <v>260</v>
      </c>
      <c r="AO15" s="10">
        <v>245</v>
      </c>
      <c r="AP15" s="10">
        <v>245</v>
      </c>
      <c r="AQ15" s="10">
        <v>230</v>
      </c>
      <c r="AR15" s="10">
        <v>300</v>
      </c>
      <c r="AS15" s="10">
        <v>325</v>
      </c>
      <c r="AT15" s="10">
        <v>265</v>
      </c>
      <c r="AU15" s="10">
        <v>250</v>
      </c>
      <c r="AV15" s="10">
        <v>250</v>
      </c>
      <c r="AW15" s="10">
        <v>240</v>
      </c>
      <c r="AY15" s="27" t="s">
        <v>216</v>
      </c>
      <c r="AZ15" s="12">
        <f t="shared" si="1"/>
        <v>14</v>
      </c>
      <c r="BD15" s="12">
        <f t="shared" si="2"/>
        <v>14</v>
      </c>
      <c r="BE15" s="29">
        <f>RECONVERSÃO!C33</f>
        <v>0</v>
      </c>
      <c r="BF15" s="31">
        <f>RECONVERSÃO!D33</f>
        <v>0</v>
      </c>
      <c r="BG15" s="31">
        <f t="shared" si="3"/>
        <v>7</v>
      </c>
      <c r="BH15" s="29" t="str">
        <f t="shared" si="4"/>
        <v>70</v>
      </c>
      <c r="BI15" s="29" t="e">
        <f t="shared" si="5"/>
        <v>#N/A</v>
      </c>
      <c r="BJ15" s="29" t="e">
        <f t="shared" si="0"/>
        <v>#N/A</v>
      </c>
    </row>
    <row r="16" spans="1:62" ht="15" customHeight="1" x14ac:dyDescent="0.3">
      <c r="A16" s="13" t="s">
        <v>72</v>
      </c>
      <c r="B16" s="10">
        <v>575</v>
      </c>
      <c r="C16" s="10">
        <v>620</v>
      </c>
      <c r="D16" s="10">
        <v>510</v>
      </c>
      <c r="E16" s="10">
        <v>480</v>
      </c>
      <c r="F16" s="10">
        <v>480</v>
      </c>
      <c r="G16" s="10">
        <v>455</v>
      </c>
      <c r="H16" s="10">
        <v>790</v>
      </c>
      <c r="I16" s="10">
        <v>845</v>
      </c>
      <c r="J16" s="10">
        <v>695</v>
      </c>
      <c r="K16" s="10">
        <v>655</v>
      </c>
      <c r="L16" s="10">
        <v>655</v>
      </c>
      <c r="M16" s="11">
        <v>620</v>
      </c>
      <c r="N16" s="10">
        <v>805</v>
      </c>
      <c r="O16" s="10">
        <v>860</v>
      </c>
      <c r="P16" s="10">
        <v>710</v>
      </c>
      <c r="Q16" s="10">
        <v>670</v>
      </c>
      <c r="R16" s="10">
        <v>670</v>
      </c>
      <c r="S16" s="10">
        <v>635</v>
      </c>
      <c r="T16" s="10">
        <v>845</v>
      </c>
      <c r="U16" s="10">
        <v>905</v>
      </c>
      <c r="V16" s="10">
        <v>745</v>
      </c>
      <c r="W16" s="10">
        <v>705</v>
      </c>
      <c r="X16" s="10">
        <v>705</v>
      </c>
      <c r="Y16" s="10">
        <v>665</v>
      </c>
      <c r="Z16" s="10">
        <v>770</v>
      </c>
      <c r="AA16" s="10">
        <v>820</v>
      </c>
      <c r="AB16" s="10">
        <v>675</v>
      </c>
      <c r="AC16" s="10">
        <v>640</v>
      </c>
      <c r="AD16" s="10">
        <v>640</v>
      </c>
      <c r="AE16" s="10">
        <v>605</v>
      </c>
      <c r="AF16" s="10">
        <v>890</v>
      </c>
      <c r="AG16" s="10">
        <v>955</v>
      </c>
      <c r="AH16" s="10">
        <v>785</v>
      </c>
      <c r="AI16" s="10">
        <v>745</v>
      </c>
      <c r="AJ16" s="10">
        <v>745</v>
      </c>
      <c r="AK16" s="10">
        <v>705</v>
      </c>
      <c r="AL16" s="10">
        <v>980</v>
      </c>
      <c r="AM16" s="10">
        <v>1050</v>
      </c>
      <c r="AN16" s="10">
        <v>865</v>
      </c>
      <c r="AO16" s="10">
        <v>815</v>
      </c>
      <c r="AP16" s="10">
        <v>815</v>
      </c>
      <c r="AQ16" s="10">
        <v>775</v>
      </c>
      <c r="AR16" s="10">
        <v>825</v>
      </c>
      <c r="AS16" s="10">
        <v>885</v>
      </c>
      <c r="AT16" s="10">
        <v>730</v>
      </c>
      <c r="AU16" s="10">
        <v>690</v>
      </c>
      <c r="AV16" s="10">
        <v>690</v>
      </c>
      <c r="AW16" s="10">
        <v>655</v>
      </c>
      <c r="AY16" s="27" t="s">
        <v>217</v>
      </c>
      <c r="AZ16" s="12">
        <f t="shared" si="1"/>
        <v>15</v>
      </c>
      <c r="BD16" s="12">
        <f t="shared" si="2"/>
        <v>15</v>
      </c>
      <c r="BE16" s="29">
        <f>RECONVERSÃO!C34</f>
        <v>0</v>
      </c>
      <c r="BF16" s="31">
        <f>RECONVERSÃO!D34</f>
        <v>0</v>
      </c>
      <c r="BG16" s="31">
        <f t="shared" si="3"/>
        <v>7</v>
      </c>
      <c r="BH16" s="29" t="str">
        <f t="shared" si="4"/>
        <v>70</v>
      </c>
      <c r="BI16" s="29" t="e">
        <f t="shared" si="5"/>
        <v>#N/A</v>
      </c>
      <c r="BJ16" s="29" t="e">
        <f t="shared" si="0"/>
        <v>#N/A</v>
      </c>
    </row>
    <row r="17" spans="1:62" ht="15" customHeight="1" x14ac:dyDescent="0.3">
      <c r="A17" s="13" t="s">
        <v>73</v>
      </c>
      <c r="B17" s="10">
        <v>435</v>
      </c>
      <c r="C17" s="10">
        <v>465</v>
      </c>
      <c r="D17" s="10">
        <v>385</v>
      </c>
      <c r="E17" s="10">
        <v>365</v>
      </c>
      <c r="F17" s="10">
        <v>365</v>
      </c>
      <c r="G17" s="10">
        <v>345</v>
      </c>
      <c r="H17" s="10">
        <v>655</v>
      </c>
      <c r="I17" s="10">
        <v>705</v>
      </c>
      <c r="J17" s="10">
        <v>580</v>
      </c>
      <c r="K17" s="10">
        <v>550</v>
      </c>
      <c r="L17" s="10">
        <v>550</v>
      </c>
      <c r="M17" s="11">
        <v>520</v>
      </c>
      <c r="N17" s="10">
        <v>670</v>
      </c>
      <c r="O17" s="10">
        <v>720</v>
      </c>
      <c r="P17" s="10">
        <v>595</v>
      </c>
      <c r="Q17" s="10">
        <v>560</v>
      </c>
      <c r="R17" s="10">
        <v>560</v>
      </c>
      <c r="S17" s="10">
        <v>530</v>
      </c>
      <c r="T17" s="10">
        <v>685</v>
      </c>
      <c r="U17" s="10">
        <v>735</v>
      </c>
      <c r="V17" s="10">
        <v>605</v>
      </c>
      <c r="W17" s="10">
        <v>570</v>
      </c>
      <c r="X17" s="10">
        <v>570</v>
      </c>
      <c r="Y17" s="10">
        <v>540</v>
      </c>
      <c r="Z17" s="10">
        <v>645</v>
      </c>
      <c r="AA17" s="10">
        <v>690</v>
      </c>
      <c r="AB17" s="10">
        <v>570</v>
      </c>
      <c r="AC17" s="10">
        <v>535</v>
      </c>
      <c r="AD17" s="10">
        <v>535</v>
      </c>
      <c r="AE17" s="10">
        <v>510</v>
      </c>
      <c r="AF17" s="10">
        <v>730</v>
      </c>
      <c r="AG17" s="10">
        <v>785</v>
      </c>
      <c r="AH17" s="10">
        <v>645</v>
      </c>
      <c r="AI17" s="10">
        <v>610</v>
      </c>
      <c r="AJ17" s="10">
        <v>610</v>
      </c>
      <c r="AK17" s="10">
        <v>575</v>
      </c>
      <c r="AL17" s="10">
        <v>810</v>
      </c>
      <c r="AM17" s="10">
        <v>870</v>
      </c>
      <c r="AN17" s="10">
        <v>715</v>
      </c>
      <c r="AO17" s="10">
        <v>675</v>
      </c>
      <c r="AP17" s="10">
        <v>675</v>
      </c>
      <c r="AQ17" s="10">
        <v>640</v>
      </c>
      <c r="AR17" s="10">
        <v>710</v>
      </c>
      <c r="AS17" s="10">
        <v>760</v>
      </c>
      <c r="AT17" s="10">
        <v>625</v>
      </c>
      <c r="AU17" s="10">
        <v>590</v>
      </c>
      <c r="AV17" s="10">
        <v>590</v>
      </c>
      <c r="AW17" s="10">
        <v>560</v>
      </c>
      <c r="AY17" s="27" t="s">
        <v>218</v>
      </c>
      <c r="AZ17" s="12">
        <f t="shared" si="1"/>
        <v>16</v>
      </c>
      <c r="BD17" s="12">
        <f t="shared" si="2"/>
        <v>16</v>
      </c>
      <c r="BE17" s="29">
        <f>RECONVERSÃO!C41</f>
        <v>0</v>
      </c>
      <c r="BF17" s="31">
        <f>RECONVERSÃO!D41</f>
        <v>0</v>
      </c>
      <c r="BG17" s="31">
        <f t="shared" si="3"/>
        <v>7</v>
      </c>
      <c r="BH17" s="29" t="str">
        <f t="shared" si="4"/>
        <v>70</v>
      </c>
      <c r="BI17" s="29" t="e">
        <f t="shared" si="5"/>
        <v>#N/A</v>
      </c>
      <c r="BJ17" s="29" t="e">
        <f t="shared" si="0"/>
        <v>#N/A</v>
      </c>
    </row>
    <row r="18" spans="1:62" ht="15" customHeight="1" x14ac:dyDescent="0.3">
      <c r="A18" s="13" t="s">
        <v>249</v>
      </c>
      <c r="B18" s="10">
        <v>25</v>
      </c>
      <c r="C18" s="10">
        <v>30</v>
      </c>
      <c r="D18" s="10">
        <v>25</v>
      </c>
      <c r="E18" s="10">
        <v>20</v>
      </c>
      <c r="F18" s="10">
        <v>20</v>
      </c>
      <c r="G18" s="10">
        <v>20</v>
      </c>
      <c r="H18" s="10">
        <v>110</v>
      </c>
      <c r="I18" s="10">
        <v>115</v>
      </c>
      <c r="J18" s="10">
        <v>95</v>
      </c>
      <c r="K18" s="10">
        <v>90</v>
      </c>
      <c r="L18" s="10">
        <v>90</v>
      </c>
      <c r="M18" s="11">
        <v>85</v>
      </c>
      <c r="N18" s="10">
        <v>125</v>
      </c>
      <c r="O18" s="10">
        <v>130</v>
      </c>
      <c r="P18" s="10">
        <v>110</v>
      </c>
      <c r="Q18" s="10">
        <v>100</v>
      </c>
      <c r="R18" s="10">
        <v>100</v>
      </c>
      <c r="S18" s="10">
        <v>95</v>
      </c>
      <c r="T18" s="10">
        <v>200</v>
      </c>
      <c r="U18" s="10">
        <v>215</v>
      </c>
      <c r="V18" s="10">
        <v>175</v>
      </c>
      <c r="W18" s="10">
        <v>165</v>
      </c>
      <c r="X18" s="10">
        <v>165</v>
      </c>
      <c r="Y18" s="10">
        <v>160</v>
      </c>
      <c r="Z18" s="10">
        <v>110</v>
      </c>
      <c r="AA18" s="10">
        <v>115</v>
      </c>
      <c r="AB18" s="10">
        <v>95</v>
      </c>
      <c r="AC18" s="10">
        <v>90</v>
      </c>
      <c r="AD18" s="10">
        <v>90</v>
      </c>
      <c r="AE18" s="10">
        <v>85</v>
      </c>
      <c r="AF18" s="10">
        <v>260</v>
      </c>
      <c r="AG18" s="10">
        <v>280</v>
      </c>
      <c r="AH18" s="10">
        <v>230</v>
      </c>
      <c r="AI18" s="10">
        <v>220</v>
      </c>
      <c r="AJ18" s="10">
        <v>220</v>
      </c>
      <c r="AK18" s="10">
        <v>205</v>
      </c>
      <c r="AL18" s="10">
        <v>290</v>
      </c>
      <c r="AM18" s="10">
        <v>310</v>
      </c>
      <c r="AN18" s="10">
        <v>255</v>
      </c>
      <c r="AO18" s="10">
        <v>240</v>
      </c>
      <c r="AP18" s="10">
        <v>240</v>
      </c>
      <c r="AQ18" s="10">
        <v>230</v>
      </c>
      <c r="AR18" s="10">
        <v>340</v>
      </c>
      <c r="AS18" s="10">
        <v>365</v>
      </c>
      <c r="AT18" s="10">
        <v>300</v>
      </c>
      <c r="AU18" s="10">
        <v>285</v>
      </c>
      <c r="AV18" s="10">
        <v>285</v>
      </c>
      <c r="AW18" s="10">
        <v>270</v>
      </c>
      <c r="AY18" s="27" t="s">
        <v>273</v>
      </c>
      <c r="AZ18" s="12">
        <f t="shared" si="1"/>
        <v>17</v>
      </c>
      <c r="BD18" s="12">
        <f t="shared" si="2"/>
        <v>17</v>
      </c>
      <c r="BE18" s="29">
        <f>RECONVERSÃO!C42</f>
        <v>0</v>
      </c>
      <c r="BF18" s="31">
        <f>RECONVERSÃO!D42</f>
        <v>0</v>
      </c>
      <c r="BG18" s="31">
        <f t="shared" si="3"/>
        <v>7</v>
      </c>
      <c r="BH18" s="29" t="str">
        <f t="shared" si="4"/>
        <v>70</v>
      </c>
      <c r="BI18" s="29" t="e">
        <f t="shared" si="5"/>
        <v>#N/A</v>
      </c>
      <c r="BJ18" s="29" t="e">
        <f t="shared" si="0"/>
        <v>#N/A</v>
      </c>
    </row>
    <row r="19" spans="1:62" ht="15" customHeight="1" x14ac:dyDescent="0.3">
      <c r="A19" s="13" t="s">
        <v>182</v>
      </c>
      <c r="B19" s="10" t="s">
        <v>246</v>
      </c>
      <c r="C19" s="10" t="s">
        <v>246</v>
      </c>
      <c r="D19" s="10" t="s">
        <v>246</v>
      </c>
      <c r="E19" s="10">
        <v>195</v>
      </c>
      <c r="F19" s="10">
        <v>195</v>
      </c>
      <c r="G19" s="10">
        <v>185</v>
      </c>
      <c r="H19" s="10" t="s">
        <v>246</v>
      </c>
      <c r="I19" s="10" t="s">
        <v>246</v>
      </c>
      <c r="J19" s="10" t="s">
        <v>246</v>
      </c>
      <c r="K19" s="10">
        <v>280</v>
      </c>
      <c r="L19" s="10">
        <v>280</v>
      </c>
      <c r="M19" s="11">
        <v>265</v>
      </c>
      <c r="N19" s="10" t="s">
        <v>246</v>
      </c>
      <c r="O19" s="10" t="s">
        <v>246</v>
      </c>
      <c r="P19" s="10" t="s">
        <v>246</v>
      </c>
      <c r="Q19" s="10">
        <v>280</v>
      </c>
      <c r="R19" s="10">
        <v>280</v>
      </c>
      <c r="S19" s="10">
        <v>265</v>
      </c>
      <c r="T19" s="10" t="s">
        <v>246</v>
      </c>
      <c r="U19" s="10" t="s">
        <v>246</v>
      </c>
      <c r="V19" s="10" t="s">
        <v>246</v>
      </c>
      <c r="W19" s="10">
        <v>320</v>
      </c>
      <c r="X19" s="10">
        <v>320</v>
      </c>
      <c r="Y19" s="10">
        <v>300</v>
      </c>
      <c r="Z19" s="10" t="s">
        <v>246</v>
      </c>
      <c r="AA19" s="10" t="s">
        <v>246</v>
      </c>
      <c r="AB19" s="10" t="s">
        <v>246</v>
      </c>
      <c r="AC19" s="10">
        <v>285</v>
      </c>
      <c r="AD19" s="10">
        <v>285</v>
      </c>
      <c r="AE19" s="10">
        <v>270</v>
      </c>
      <c r="AF19" s="10" t="s">
        <v>246</v>
      </c>
      <c r="AG19" s="10" t="s">
        <v>246</v>
      </c>
      <c r="AH19" s="10" t="s">
        <v>246</v>
      </c>
      <c r="AI19" s="10">
        <v>345</v>
      </c>
      <c r="AJ19" s="10">
        <v>345</v>
      </c>
      <c r="AK19" s="10">
        <v>325</v>
      </c>
      <c r="AL19" s="10" t="s">
        <v>246</v>
      </c>
      <c r="AM19" s="10" t="s">
        <v>246</v>
      </c>
      <c r="AN19" s="10" t="s">
        <v>246</v>
      </c>
      <c r="AO19" s="10">
        <v>425</v>
      </c>
      <c r="AP19" s="10">
        <v>425</v>
      </c>
      <c r="AQ19" s="10">
        <v>405</v>
      </c>
      <c r="AR19" s="10" t="s">
        <v>246</v>
      </c>
      <c r="AS19" s="10" t="s">
        <v>246</v>
      </c>
      <c r="AT19" s="10" t="s">
        <v>246</v>
      </c>
      <c r="AU19" s="10">
        <v>390</v>
      </c>
      <c r="AV19" s="10">
        <v>390</v>
      </c>
      <c r="AW19" s="10">
        <v>370</v>
      </c>
      <c r="AY19" s="27" t="s">
        <v>220</v>
      </c>
      <c r="AZ19" s="12">
        <f t="shared" si="1"/>
        <v>18</v>
      </c>
      <c r="BD19" s="12">
        <f t="shared" si="2"/>
        <v>18</v>
      </c>
      <c r="BE19" s="29">
        <f>RECONVERSÃO!C43</f>
        <v>0</v>
      </c>
      <c r="BF19" s="31">
        <f>RECONVERSÃO!D43</f>
        <v>0</v>
      </c>
      <c r="BG19" s="31">
        <f t="shared" si="3"/>
        <v>7</v>
      </c>
      <c r="BH19" s="29" t="str">
        <f t="shared" si="4"/>
        <v>70</v>
      </c>
      <c r="BI19" s="29" t="e">
        <f t="shared" si="5"/>
        <v>#N/A</v>
      </c>
      <c r="BJ19" s="29" t="e">
        <f t="shared" si="0"/>
        <v>#N/A</v>
      </c>
    </row>
    <row r="20" spans="1:62" s="58" customFormat="1" ht="15" customHeight="1" x14ac:dyDescent="0.3">
      <c r="A20" s="55" t="s">
        <v>183</v>
      </c>
      <c r="B20" s="56" t="s">
        <v>246</v>
      </c>
      <c r="C20" s="56" t="s">
        <v>246</v>
      </c>
      <c r="D20" s="56" t="s">
        <v>246</v>
      </c>
      <c r="E20" s="56">
        <v>305</v>
      </c>
      <c r="F20" s="56">
        <v>305</v>
      </c>
      <c r="G20" s="56">
        <v>290</v>
      </c>
      <c r="H20" s="56" t="s">
        <v>246</v>
      </c>
      <c r="I20" s="56" t="s">
        <v>246</v>
      </c>
      <c r="J20" s="56" t="s">
        <v>246</v>
      </c>
      <c r="K20" s="56">
        <v>415</v>
      </c>
      <c r="L20" s="56">
        <v>415</v>
      </c>
      <c r="M20" s="57">
        <v>395</v>
      </c>
      <c r="N20" s="56" t="s">
        <v>246</v>
      </c>
      <c r="O20" s="56" t="s">
        <v>246</v>
      </c>
      <c r="P20" s="56" t="s">
        <v>246</v>
      </c>
      <c r="Q20" s="56">
        <v>415</v>
      </c>
      <c r="R20" s="56">
        <v>415</v>
      </c>
      <c r="S20" s="56">
        <v>395</v>
      </c>
      <c r="T20" s="56" t="s">
        <v>246</v>
      </c>
      <c r="U20" s="56" t="s">
        <v>246</v>
      </c>
      <c r="V20" s="56" t="s">
        <v>246</v>
      </c>
      <c r="W20" s="56">
        <v>460</v>
      </c>
      <c r="X20" s="56">
        <v>460</v>
      </c>
      <c r="Y20" s="56">
        <v>440</v>
      </c>
      <c r="Z20" s="56" t="s">
        <v>246</v>
      </c>
      <c r="AA20" s="56" t="s">
        <v>246</v>
      </c>
      <c r="AB20" s="56" t="s">
        <v>246</v>
      </c>
      <c r="AC20" s="56">
        <v>420</v>
      </c>
      <c r="AD20" s="56">
        <v>420</v>
      </c>
      <c r="AE20" s="56">
        <v>395</v>
      </c>
      <c r="AF20" s="56" t="s">
        <v>246</v>
      </c>
      <c r="AG20" s="56" t="s">
        <v>246</v>
      </c>
      <c r="AH20" s="56" t="s">
        <v>246</v>
      </c>
      <c r="AI20" s="56">
        <v>500</v>
      </c>
      <c r="AJ20" s="56">
        <v>500</v>
      </c>
      <c r="AK20" s="56">
        <v>470</v>
      </c>
      <c r="AL20" s="56" t="s">
        <v>246</v>
      </c>
      <c r="AM20" s="56" t="s">
        <v>246</v>
      </c>
      <c r="AN20" s="56" t="s">
        <v>246</v>
      </c>
      <c r="AO20" s="56">
        <v>595</v>
      </c>
      <c r="AP20" s="56">
        <v>595</v>
      </c>
      <c r="AQ20" s="56">
        <v>565</v>
      </c>
      <c r="AR20" s="56" t="s">
        <v>246</v>
      </c>
      <c r="AS20" s="56" t="s">
        <v>246</v>
      </c>
      <c r="AT20" s="56" t="s">
        <v>246</v>
      </c>
      <c r="AU20" s="56">
        <v>545</v>
      </c>
      <c r="AV20" s="56">
        <v>545</v>
      </c>
      <c r="AW20" s="56">
        <v>520</v>
      </c>
      <c r="AY20" s="59" t="s">
        <v>266</v>
      </c>
      <c r="AZ20" s="58">
        <f t="shared" si="1"/>
        <v>19</v>
      </c>
      <c r="BD20" s="58">
        <f t="shared" si="2"/>
        <v>19</v>
      </c>
      <c r="BE20" s="60">
        <f>RECONVERSÃO!C44</f>
        <v>0</v>
      </c>
      <c r="BF20" s="61">
        <f>RECONVERSÃO!D44</f>
        <v>0</v>
      </c>
      <c r="BG20" s="61">
        <f t="shared" si="3"/>
        <v>7</v>
      </c>
      <c r="BH20" s="60" t="str">
        <f t="shared" si="4"/>
        <v>70</v>
      </c>
      <c r="BI20" s="60" t="e">
        <f t="shared" si="5"/>
        <v>#N/A</v>
      </c>
      <c r="BJ20" s="60" t="e">
        <f t="shared" si="0"/>
        <v>#N/A</v>
      </c>
    </row>
    <row r="21" spans="1:62" s="58" customFormat="1" ht="15" customHeight="1" x14ac:dyDescent="0.3">
      <c r="A21" s="55" t="s">
        <v>184</v>
      </c>
      <c r="B21" s="56" t="s">
        <v>246</v>
      </c>
      <c r="C21" s="56" t="s">
        <v>246</v>
      </c>
      <c r="D21" s="56" t="s">
        <v>246</v>
      </c>
      <c r="E21" s="56">
        <v>345</v>
      </c>
      <c r="F21" s="56">
        <v>345</v>
      </c>
      <c r="G21" s="56">
        <v>325</v>
      </c>
      <c r="H21" s="56" t="s">
        <v>246</v>
      </c>
      <c r="I21" s="56" t="s">
        <v>246</v>
      </c>
      <c r="J21" s="56" t="s">
        <v>246</v>
      </c>
      <c r="K21" s="56">
        <v>460</v>
      </c>
      <c r="L21" s="56">
        <v>460</v>
      </c>
      <c r="M21" s="57">
        <v>440</v>
      </c>
      <c r="N21" s="56" t="s">
        <v>246</v>
      </c>
      <c r="O21" s="56" t="s">
        <v>246</v>
      </c>
      <c r="P21" s="56" t="s">
        <v>246</v>
      </c>
      <c r="Q21" s="56">
        <v>465</v>
      </c>
      <c r="R21" s="56">
        <v>465</v>
      </c>
      <c r="S21" s="56">
        <v>440</v>
      </c>
      <c r="T21" s="56" t="s">
        <v>246</v>
      </c>
      <c r="U21" s="56" t="s">
        <v>246</v>
      </c>
      <c r="V21" s="56" t="s">
        <v>246</v>
      </c>
      <c r="W21" s="56">
        <v>510</v>
      </c>
      <c r="X21" s="56">
        <v>510</v>
      </c>
      <c r="Y21" s="56">
        <v>485</v>
      </c>
      <c r="Z21" s="56" t="s">
        <v>246</v>
      </c>
      <c r="AA21" s="56" t="s">
        <v>246</v>
      </c>
      <c r="AB21" s="56" t="s">
        <v>246</v>
      </c>
      <c r="AC21" s="56">
        <v>470</v>
      </c>
      <c r="AD21" s="56">
        <v>470</v>
      </c>
      <c r="AE21" s="56">
        <v>445</v>
      </c>
      <c r="AF21" s="56" t="s">
        <v>246</v>
      </c>
      <c r="AG21" s="56" t="s">
        <v>246</v>
      </c>
      <c r="AH21" s="56" t="s">
        <v>246</v>
      </c>
      <c r="AI21" s="56">
        <v>550</v>
      </c>
      <c r="AJ21" s="56">
        <v>550</v>
      </c>
      <c r="AK21" s="56">
        <v>520</v>
      </c>
      <c r="AL21" s="56" t="s">
        <v>246</v>
      </c>
      <c r="AM21" s="56" t="s">
        <v>246</v>
      </c>
      <c r="AN21" s="56" t="s">
        <v>246</v>
      </c>
      <c r="AO21" s="56">
        <v>655</v>
      </c>
      <c r="AP21" s="56">
        <v>655</v>
      </c>
      <c r="AQ21" s="56">
        <v>620</v>
      </c>
      <c r="AR21" s="56" t="s">
        <v>246</v>
      </c>
      <c r="AS21" s="56" t="s">
        <v>246</v>
      </c>
      <c r="AT21" s="56" t="s">
        <v>246</v>
      </c>
      <c r="AU21" s="56">
        <v>600</v>
      </c>
      <c r="AV21" s="56">
        <v>600</v>
      </c>
      <c r="AW21" s="56">
        <v>570</v>
      </c>
      <c r="AY21" s="62" t="s">
        <v>222</v>
      </c>
      <c r="AZ21" s="58">
        <f t="shared" si="1"/>
        <v>20</v>
      </c>
      <c r="BD21" s="58">
        <f t="shared" si="2"/>
        <v>20</v>
      </c>
      <c r="BE21" s="60">
        <f>RECONVERSÃO!C45</f>
        <v>0</v>
      </c>
      <c r="BF21" s="61">
        <f>RECONVERSÃO!D45</f>
        <v>0</v>
      </c>
      <c r="BG21" s="61">
        <f t="shared" si="3"/>
        <v>7</v>
      </c>
      <c r="BH21" s="60" t="str">
        <f t="shared" si="4"/>
        <v>70</v>
      </c>
      <c r="BI21" s="60" t="e">
        <f t="shared" si="5"/>
        <v>#N/A</v>
      </c>
      <c r="BJ21" s="60" t="e">
        <f t="shared" si="0"/>
        <v>#N/A</v>
      </c>
    </row>
    <row r="22" spans="1:62" ht="15" customHeight="1" x14ac:dyDescent="0.3">
      <c r="A22" s="19" t="s">
        <v>79</v>
      </c>
      <c r="B22" s="10">
        <v>70</v>
      </c>
      <c r="C22" s="10">
        <v>75</v>
      </c>
      <c r="D22" s="10">
        <v>60</v>
      </c>
      <c r="E22" s="10">
        <v>60</v>
      </c>
      <c r="F22" s="10">
        <v>60</v>
      </c>
      <c r="G22" s="10">
        <v>55</v>
      </c>
      <c r="H22" s="10">
        <v>90</v>
      </c>
      <c r="I22" s="10">
        <v>100</v>
      </c>
      <c r="J22" s="10">
        <v>80</v>
      </c>
      <c r="K22" s="10">
        <v>75</v>
      </c>
      <c r="L22" s="10">
        <v>75</v>
      </c>
      <c r="M22" s="11">
        <v>70</v>
      </c>
      <c r="N22" s="10">
        <v>95</v>
      </c>
      <c r="O22" s="10">
        <v>100</v>
      </c>
      <c r="P22" s="10">
        <v>80</v>
      </c>
      <c r="Q22" s="10">
        <v>80</v>
      </c>
      <c r="R22" s="10">
        <v>80</v>
      </c>
      <c r="S22" s="10">
        <v>75</v>
      </c>
      <c r="T22" s="10">
        <v>115</v>
      </c>
      <c r="U22" s="10">
        <v>120</v>
      </c>
      <c r="V22" s="10">
        <v>100</v>
      </c>
      <c r="W22" s="10">
        <v>95</v>
      </c>
      <c r="X22" s="10">
        <v>95</v>
      </c>
      <c r="Y22" s="10">
        <v>90</v>
      </c>
      <c r="Z22" s="10">
        <v>95</v>
      </c>
      <c r="AA22" s="10">
        <v>100</v>
      </c>
      <c r="AB22" s="10">
        <v>85</v>
      </c>
      <c r="AC22" s="10">
        <v>80</v>
      </c>
      <c r="AD22" s="10">
        <v>80</v>
      </c>
      <c r="AE22" s="10">
        <v>75</v>
      </c>
      <c r="AF22" s="10">
        <v>125</v>
      </c>
      <c r="AG22" s="10">
        <v>135</v>
      </c>
      <c r="AH22" s="10">
        <v>110</v>
      </c>
      <c r="AI22" s="10">
        <v>105</v>
      </c>
      <c r="AJ22" s="10">
        <v>105</v>
      </c>
      <c r="AK22" s="10">
        <v>100</v>
      </c>
      <c r="AL22" s="10">
        <v>175</v>
      </c>
      <c r="AM22" s="10">
        <v>190</v>
      </c>
      <c r="AN22" s="10">
        <v>155</v>
      </c>
      <c r="AO22" s="10">
        <v>150</v>
      </c>
      <c r="AP22" s="10">
        <v>150</v>
      </c>
      <c r="AQ22" s="10">
        <v>140</v>
      </c>
      <c r="AR22" s="10">
        <v>170</v>
      </c>
      <c r="AS22" s="10">
        <v>180</v>
      </c>
      <c r="AT22" s="10">
        <v>150</v>
      </c>
      <c r="AU22" s="10">
        <v>140</v>
      </c>
      <c r="AV22" s="10">
        <v>140</v>
      </c>
      <c r="AW22" s="10">
        <v>135</v>
      </c>
      <c r="AY22" s="28" t="s">
        <v>223</v>
      </c>
      <c r="AZ22" s="12">
        <f t="shared" si="1"/>
        <v>21</v>
      </c>
      <c r="BD22" s="12">
        <f t="shared" si="2"/>
        <v>21</v>
      </c>
      <c r="BE22" s="29">
        <f>RECONVERSÃO!C52</f>
        <v>0</v>
      </c>
      <c r="BF22" s="31">
        <f>RECONVERSÃO!D52</f>
        <v>0</v>
      </c>
      <c r="BG22" s="31">
        <f t="shared" si="3"/>
        <v>7</v>
      </c>
      <c r="BH22" s="29" t="str">
        <f t="shared" si="4"/>
        <v>70</v>
      </c>
      <c r="BI22" s="29" t="e">
        <f t="shared" si="5"/>
        <v>#N/A</v>
      </c>
      <c r="BJ22" s="29" t="e">
        <f t="shared" si="0"/>
        <v>#N/A</v>
      </c>
    </row>
    <row r="23" spans="1:62" ht="15" customHeight="1" x14ac:dyDescent="0.3">
      <c r="A23" s="19" t="s">
        <v>78</v>
      </c>
      <c r="B23" s="10">
        <v>25</v>
      </c>
      <c r="C23" s="10">
        <v>30</v>
      </c>
      <c r="D23" s="10">
        <v>25</v>
      </c>
      <c r="E23" s="10" t="s">
        <v>246</v>
      </c>
      <c r="F23" s="10" t="s">
        <v>246</v>
      </c>
      <c r="G23" s="10">
        <v>20</v>
      </c>
      <c r="H23" s="10">
        <v>110</v>
      </c>
      <c r="I23" s="10">
        <v>115</v>
      </c>
      <c r="J23" s="10">
        <v>95</v>
      </c>
      <c r="K23" s="10" t="s">
        <v>246</v>
      </c>
      <c r="L23" s="10" t="s">
        <v>246</v>
      </c>
      <c r="M23" s="11">
        <v>85</v>
      </c>
      <c r="N23" s="10">
        <v>120</v>
      </c>
      <c r="O23" s="10">
        <v>130</v>
      </c>
      <c r="P23" s="10">
        <v>105</v>
      </c>
      <c r="Q23" s="10" t="s">
        <v>246</v>
      </c>
      <c r="R23" s="10" t="s">
        <v>246</v>
      </c>
      <c r="S23" s="10">
        <v>95</v>
      </c>
      <c r="T23" s="10">
        <v>195</v>
      </c>
      <c r="U23" s="10">
        <v>210</v>
      </c>
      <c r="V23" s="10">
        <v>170</v>
      </c>
      <c r="W23" s="10" t="s">
        <v>246</v>
      </c>
      <c r="X23" s="10" t="s">
        <v>246</v>
      </c>
      <c r="Y23" s="10">
        <v>155</v>
      </c>
      <c r="Z23" s="10">
        <v>110</v>
      </c>
      <c r="AA23" s="10">
        <v>115</v>
      </c>
      <c r="AB23" s="10">
        <v>95</v>
      </c>
      <c r="AC23" s="10" t="s">
        <v>246</v>
      </c>
      <c r="AD23" s="10" t="s">
        <v>246</v>
      </c>
      <c r="AE23" s="10">
        <v>85</v>
      </c>
      <c r="AF23" s="10">
        <v>260</v>
      </c>
      <c r="AG23" s="10">
        <v>275</v>
      </c>
      <c r="AH23" s="10">
        <v>230</v>
      </c>
      <c r="AI23" s="10" t="s">
        <v>246</v>
      </c>
      <c r="AJ23" s="10" t="s">
        <v>246</v>
      </c>
      <c r="AK23" s="10">
        <v>205</v>
      </c>
      <c r="AL23" s="10">
        <v>280</v>
      </c>
      <c r="AM23" s="10">
        <v>300</v>
      </c>
      <c r="AN23" s="10">
        <v>245</v>
      </c>
      <c r="AO23" s="10" t="s">
        <v>246</v>
      </c>
      <c r="AP23" s="10" t="s">
        <v>246</v>
      </c>
      <c r="AQ23" s="10">
        <v>220</v>
      </c>
      <c r="AR23" s="10">
        <v>330</v>
      </c>
      <c r="AS23" s="10">
        <v>355</v>
      </c>
      <c r="AT23" s="10">
        <v>290</v>
      </c>
      <c r="AU23" s="10" t="s">
        <v>246</v>
      </c>
      <c r="AV23" s="10" t="s">
        <v>246</v>
      </c>
      <c r="AW23" s="10">
        <v>260</v>
      </c>
      <c r="AY23" s="28" t="s">
        <v>224</v>
      </c>
      <c r="AZ23" s="12">
        <f t="shared" si="1"/>
        <v>22</v>
      </c>
      <c r="BD23" s="12">
        <f t="shared" si="2"/>
        <v>22</v>
      </c>
      <c r="BE23" s="29">
        <f>RECONVERSÃO!C53</f>
        <v>0</v>
      </c>
      <c r="BF23" s="31">
        <f>RECONVERSÃO!D53</f>
        <v>0</v>
      </c>
      <c r="BG23" s="31">
        <f t="shared" si="3"/>
        <v>7</v>
      </c>
      <c r="BH23" s="29" t="str">
        <f t="shared" si="4"/>
        <v>70</v>
      </c>
      <c r="BI23" s="29" t="e">
        <f t="shared" si="5"/>
        <v>#N/A</v>
      </c>
      <c r="BJ23" s="29" t="e">
        <f t="shared" si="0"/>
        <v>#N/A</v>
      </c>
    </row>
    <row r="24" spans="1:62" ht="15" customHeight="1" x14ac:dyDescent="0.3">
      <c r="A24" s="13" t="s">
        <v>80</v>
      </c>
      <c r="B24" s="10">
        <v>65</v>
      </c>
      <c r="C24" s="10">
        <v>70</v>
      </c>
      <c r="D24" s="10">
        <v>60</v>
      </c>
      <c r="E24" s="10">
        <v>55</v>
      </c>
      <c r="F24" s="10">
        <v>55</v>
      </c>
      <c r="G24" s="10">
        <v>55</v>
      </c>
      <c r="H24" s="10">
        <v>90</v>
      </c>
      <c r="I24" s="10">
        <v>100</v>
      </c>
      <c r="J24" s="10">
        <v>80</v>
      </c>
      <c r="K24" s="10">
        <v>75</v>
      </c>
      <c r="L24" s="10">
        <v>75</v>
      </c>
      <c r="M24" s="11">
        <v>70</v>
      </c>
      <c r="N24" s="10">
        <v>90</v>
      </c>
      <c r="O24" s="10">
        <v>100</v>
      </c>
      <c r="P24" s="10">
        <v>80</v>
      </c>
      <c r="Q24" s="10">
        <v>75</v>
      </c>
      <c r="R24" s="10">
        <v>75</v>
      </c>
      <c r="S24" s="10">
        <v>70</v>
      </c>
      <c r="T24" s="10">
        <v>120</v>
      </c>
      <c r="U24" s="10">
        <v>130</v>
      </c>
      <c r="V24" s="10">
        <v>105</v>
      </c>
      <c r="W24" s="10">
        <v>100</v>
      </c>
      <c r="X24" s="10">
        <v>100</v>
      </c>
      <c r="Y24" s="10">
        <v>95</v>
      </c>
      <c r="Z24" s="10">
        <v>90</v>
      </c>
      <c r="AA24" s="10">
        <v>100</v>
      </c>
      <c r="AB24" s="10">
        <v>80</v>
      </c>
      <c r="AC24" s="10">
        <v>75</v>
      </c>
      <c r="AD24" s="10">
        <v>75</v>
      </c>
      <c r="AE24" s="10">
        <v>70</v>
      </c>
      <c r="AF24" s="10">
        <v>130</v>
      </c>
      <c r="AG24" s="10">
        <v>140</v>
      </c>
      <c r="AH24" s="10">
        <v>115</v>
      </c>
      <c r="AI24" s="10">
        <v>110</v>
      </c>
      <c r="AJ24" s="10">
        <v>110</v>
      </c>
      <c r="AK24" s="10">
        <v>100</v>
      </c>
      <c r="AL24" s="10">
        <v>180</v>
      </c>
      <c r="AM24" s="10">
        <v>195</v>
      </c>
      <c r="AN24" s="10">
        <v>160</v>
      </c>
      <c r="AO24" s="10">
        <v>150</v>
      </c>
      <c r="AP24" s="10">
        <v>150</v>
      </c>
      <c r="AQ24" s="10">
        <v>145</v>
      </c>
      <c r="AR24" s="10">
        <v>170</v>
      </c>
      <c r="AS24" s="10">
        <v>185</v>
      </c>
      <c r="AT24" s="10">
        <v>150</v>
      </c>
      <c r="AU24" s="10">
        <v>145</v>
      </c>
      <c r="AV24" s="10">
        <v>145</v>
      </c>
      <c r="AW24" s="10">
        <v>135</v>
      </c>
      <c r="AY24" s="28" t="s">
        <v>274</v>
      </c>
      <c r="AZ24" s="12">
        <f t="shared" si="1"/>
        <v>23</v>
      </c>
      <c r="BD24" s="12">
        <f t="shared" si="2"/>
        <v>23</v>
      </c>
      <c r="BE24" s="29">
        <f>RECONVERSÃO!C54</f>
        <v>0</v>
      </c>
      <c r="BF24" s="31">
        <f>RECONVERSÃO!D54</f>
        <v>0</v>
      </c>
      <c r="BG24" s="31">
        <f t="shared" si="3"/>
        <v>7</v>
      </c>
      <c r="BH24" s="29" t="str">
        <f t="shared" si="4"/>
        <v>70</v>
      </c>
      <c r="BI24" s="29" t="e">
        <f t="shared" si="5"/>
        <v>#N/A</v>
      </c>
      <c r="BJ24" s="29" t="e">
        <f t="shared" si="0"/>
        <v>#N/A</v>
      </c>
    </row>
    <row r="25" spans="1:62" ht="15" customHeight="1" x14ac:dyDescent="0.3">
      <c r="A25" s="13" t="s">
        <v>81</v>
      </c>
      <c r="B25" s="10">
        <v>330</v>
      </c>
      <c r="C25" s="10">
        <v>350</v>
      </c>
      <c r="D25" s="10">
        <v>290</v>
      </c>
      <c r="E25" s="10">
        <v>275</v>
      </c>
      <c r="F25" s="10">
        <v>275</v>
      </c>
      <c r="G25" s="10">
        <v>260</v>
      </c>
      <c r="H25" s="10">
        <v>515</v>
      </c>
      <c r="I25" s="10">
        <v>555</v>
      </c>
      <c r="J25" s="10">
        <v>455</v>
      </c>
      <c r="K25" s="10">
        <v>430</v>
      </c>
      <c r="L25" s="10">
        <v>430</v>
      </c>
      <c r="M25" s="11">
        <v>405</v>
      </c>
      <c r="N25" s="10">
        <v>525</v>
      </c>
      <c r="O25" s="10">
        <v>565</v>
      </c>
      <c r="P25" s="10">
        <v>465</v>
      </c>
      <c r="Q25" s="10">
        <v>440</v>
      </c>
      <c r="R25" s="10">
        <v>440</v>
      </c>
      <c r="S25" s="10">
        <v>415</v>
      </c>
      <c r="T25" s="10">
        <v>535</v>
      </c>
      <c r="U25" s="10">
        <v>570</v>
      </c>
      <c r="V25" s="10">
        <v>470</v>
      </c>
      <c r="W25" s="10">
        <v>445</v>
      </c>
      <c r="X25" s="10">
        <v>445</v>
      </c>
      <c r="Y25" s="10">
        <v>420</v>
      </c>
      <c r="Z25" s="10">
        <v>505</v>
      </c>
      <c r="AA25" s="10">
        <v>540</v>
      </c>
      <c r="AB25" s="10">
        <v>445</v>
      </c>
      <c r="AC25" s="10">
        <v>420</v>
      </c>
      <c r="AD25" s="10">
        <v>420</v>
      </c>
      <c r="AE25" s="10">
        <v>400</v>
      </c>
      <c r="AF25" s="10">
        <v>565</v>
      </c>
      <c r="AG25" s="10">
        <v>605</v>
      </c>
      <c r="AH25" s="10">
        <v>500</v>
      </c>
      <c r="AI25" s="10">
        <v>470</v>
      </c>
      <c r="AJ25" s="10">
        <v>470</v>
      </c>
      <c r="AK25" s="10">
        <v>445</v>
      </c>
      <c r="AL25" s="10">
        <v>645</v>
      </c>
      <c r="AM25" s="10">
        <v>690</v>
      </c>
      <c r="AN25" s="10">
        <v>570</v>
      </c>
      <c r="AO25" s="10">
        <v>540</v>
      </c>
      <c r="AP25" s="10">
        <v>540</v>
      </c>
      <c r="AQ25" s="10">
        <v>510</v>
      </c>
      <c r="AR25" s="10">
        <v>575</v>
      </c>
      <c r="AS25" s="10">
        <v>615</v>
      </c>
      <c r="AT25" s="10">
        <v>505</v>
      </c>
      <c r="AU25" s="10">
        <v>480</v>
      </c>
      <c r="AV25" s="10">
        <v>480</v>
      </c>
      <c r="AW25" s="10">
        <v>455</v>
      </c>
      <c r="AY25" s="28" t="s">
        <v>226</v>
      </c>
      <c r="AZ25" s="12">
        <f t="shared" si="1"/>
        <v>24</v>
      </c>
      <c r="BD25" s="12">
        <f t="shared" si="2"/>
        <v>24</v>
      </c>
      <c r="BE25" s="29">
        <f>RECONVERSÃO!C55</f>
        <v>0</v>
      </c>
      <c r="BF25" s="31">
        <f>RECONVERSÃO!D55</f>
        <v>0</v>
      </c>
      <c r="BG25" s="31">
        <f t="shared" si="3"/>
        <v>7</v>
      </c>
      <c r="BH25" s="29" t="str">
        <f t="shared" si="4"/>
        <v>70</v>
      </c>
      <c r="BI25" s="29" t="e">
        <f t="shared" si="5"/>
        <v>#N/A</v>
      </c>
      <c r="BJ25" s="29" t="e">
        <f t="shared" si="0"/>
        <v>#N/A</v>
      </c>
    </row>
    <row r="26" spans="1:62" ht="15" customHeight="1" x14ac:dyDescent="0.3">
      <c r="A26" s="13" t="s">
        <v>82</v>
      </c>
      <c r="B26" s="10">
        <v>430</v>
      </c>
      <c r="C26" s="10">
        <v>460</v>
      </c>
      <c r="D26" s="10">
        <v>380</v>
      </c>
      <c r="E26" s="10">
        <v>355</v>
      </c>
      <c r="F26" s="10">
        <v>355</v>
      </c>
      <c r="G26" s="10">
        <v>340</v>
      </c>
      <c r="H26" s="10">
        <v>605</v>
      </c>
      <c r="I26" s="10">
        <v>650</v>
      </c>
      <c r="J26" s="10">
        <v>535</v>
      </c>
      <c r="K26" s="10">
        <v>505</v>
      </c>
      <c r="L26" s="10">
        <v>505</v>
      </c>
      <c r="M26" s="11">
        <v>480</v>
      </c>
      <c r="N26" s="10">
        <v>615</v>
      </c>
      <c r="O26" s="10">
        <v>660</v>
      </c>
      <c r="P26" s="10">
        <v>545</v>
      </c>
      <c r="Q26" s="10">
        <v>515</v>
      </c>
      <c r="R26" s="10">
        <v>515</v>
      </c>
      <c r="S26" s="10">
        <v>485</v>
      </c>
      <c r="T26" s="10">
        <v>625</v>
      </c>
      <c r="U26" s="10">
        <v>670</v>
      </c>
      <c r="V26" s="10">
        <v>555</v>
      </c>
      <c r="W26" s="10">
        <v>525</v>
      </c>
      <c r="X26" s="10">
        <v>525</v>
      </c>
      <c r="Y26" s="10">
        <v>495</v>
      </c>
      <c r="Z26" s="10">
        <v>590</v>
      </c>
      <c r="AA26" s="10">
        <v>630</v>
      </c>
      <c r="AB26" s="10">
        <v>520</v>
      </c>
      <c r="AC26" s="10">
        <v>490</v>
      </c>
      <c r="AD26" s="10">
        <v>490</v>
      </c>
      <c r="AE26" s="10">
        <v>465</v>
      </c>
      <c r="AF26" s="10">
        <v>655</v>
      </c>
      <c r="AG26" s="10">
        <v>700</v>
      </c>
      <c r="AH26" s="10">
        <v>575</v>
      </c>
      <c r="AI26" s="10">
        <v>545</v>
      </c>
      <c r="AJ26" s="10">
        <v>545</v>
      </c>
      <c r="AK26" s="10">
        <v>515</v>
      </c>
      <c r="AL26" s="10">
        <v>715</v>
      </c>
      <c r="AM26" s="10">
        <v>765</v>
      </c>
      <c r="AN26" s="10">
        <v>630</v>
      </c>
      <c r="AO26" s="10">
        <v>595</v>
      </c>
      <c r="AP26" s="10">
        <v>595</v>
      </c>
      <c r="AQ26" s="10">
        <v>565</v>
      </c>
      <c r="AR26" s="10">
        <v>600</v>
      </c>
      <c r="AS26" s="10">
        <v>640</v>
      </c>
      <c r="AT26" s="10">
        <v>530</v>
      </c>
      <c r="AU26" s="10">
        <v>500</v>
      </c>
      <c r="AV26" s="10">
        <v>500</v>
      </c>
      <c r="AW26" s="10">
        <v>470</v>
      </c>
      <c r="AY26" s="28" t="s">
        <v>267</v>
      </c>
      <c r="AZ26" s="12">
        <f t="shared" si="1"/>
        <v>25</v>
      </c>
      <c r="BD26" s="12">
        <f t="shared" si="2"/>
        <v>25</v>
      </c>
      <c r="BE26" s="29">
        <f>RECONVERSÃO!C56</f>
        <v>0</v>
      </c>
      <c r="BF26" s="31">
        <f>RECONVERSÃO!D56</f>
        <v>0</v>
      </c>
      <c r="BG26" s="31">
        <f t="shared" si="3"/>
        <v>7</v>
      </c>
      <c r="BH26" s="29" t="str">
        <f t="shared" si="4"/>
        <v>70</v>
      </c>
      <c r="BI26" s="29" t="e">
        <f t="shared" si="5"/>
        <v>#N/A</v>
      </c>
      <c r="BJ26" s="29" t="e">
        <f t="shared" si="0"/>
        <v>#N/A</v>
      </c>
    </row>
    <row r="27" spans="1:62" ht="15" customHeight="1" x14ac:dyDescent="0.3">
      <c r="A27" s="13" t="s">
        <v>85</v>
      </c>
      <c r="B27" s="10" t="s">
        <v>246</v>
      </c>
      <c r="C27" s="10" t="s">
        <v>246</v>
      </c>
      <c r="D27" s="10" t="s">
        <v>246</v>
      </c>
      <c r="E27" s="10">
        <v>500</v>
      </c>
      <c r="F27" s="10">
        <v>500</v>
      </c>
      <c r="G27" s="10">
        <v>470</v>
      </c>
      <c r="H27" s="10" t="s">
        <v>246</v>
      </c>
      <c r="I27" s="10" t="s">
        <v>246</v>
      </c>
      <c r="J27" s="10" t="s">
        <v>246</v>
      </c>
      <c r="K27" s="10">
        <v>605</v>
      </c>
      <c r="L27" s="10">
        <v>605</v>
      </c>
      <c r="M27" s="11">
        <v>570</v>
      </c>
      <c r="N27" s="10" t="s">
        <v>246</v>
      </c>
      <c r="O27" s="10" t="s">
        <v>246</v>
      </c>
      <c r="P27" s="10" t="s">
        <v>246</v>
      </c>
      <c r="Q27" s="10">
        <v>605</v>
      </c>
      <c r="R27" s="10">
        <v>605</v>
      </c>
      <c r="S27" s="10">
        <v>575</v>
      </c>
      <c r="T27" s="10" t="s">
        <v>246</v>
      </c>
      <c r="U27" s="10" t="s">
        <v>246</v>
      </c>
      <c r="V27" s="10" t="s">
        <v>246</v>
      </c>
      <c r="W27" s="10">
        <v>645</v>
      </c>
      <c r="X27" s="10">
        <v>645</v>
      </c>
      <c r="Y27" s="10">
        <v>610</v>
      </c>
      <c r="Z27" s="10" t="s">
        <v>246</v>
      </c>
      <c r="AA27" s="10" t="s">
        <v>246</v>
      </c>
      <c r="AB27" s="10" t="s">
        <v>246</v>
      </c>
      <c r="AC27" s="10">
        <v>610</v>
      </c>
      <c r="AD27" s="10">
        <v>610</v>
      </c>
      <c r="AE27" s="10">
        <v>575</v>
      </c>
      <c r="AF27" s="10" t="s">
        <v>246</v>
      </c>
      <c r="AG27" s="10" t="s">
        <v>246</v>
      </c>
      <c r="AH27" s="10" t="s">
        <v>246</v>
      </c>
      <c r="AI27" s="10">
        <v>660</v>
      </c>
      <c r="AJ27" s="10">
        <v>660</v>
      </c>
      <c r="AK27" s="10">
        <v>625</v>
      </c>
      <c r="AL27" s="10" t="s">
        <v>246</v>
      </c>
      <c r="AM27" s="10" t="s">
        <v>246</v>
      </c>
      <c r="AN27" s="10" t="s">
        <v>246</v>
      </c>
      <c r="AO27" s="10">
        <v>790</v>
      </c>
      <c r="AP27" s="10">
        <v>790</v>
      </c>
      <c r="AQ27" s="10">
        <v>745</v>
      </c>
      <c r="AR27" s="10" t="s">
        <v>246</v>
      </c>
      <c r="AS27" s="10" t="s">
        <v>246</v>
      </c>
      <c r="AT27" s="10" t="s">
        <v>246</v>
      </c>
      <c r="AU27" s="10">
        <v>675</v>
      </c>
      <c r="AV27" s="10">
        <v>675</v>
      </c>
      <c r="AW27" s="10">
        <v>640</v>
      </c>
      <c r="AY27" s="27" t="s">
        <v>297</v>
      </c>
      <c r="AZ27" s="12">
        <f t="shared" si="1"/>
        <v>26</v>
      </c>
    </row>
    <row r="28" spans="1:62" ht="15" customHeight="1" x14ac:dyDescent="0.3">
      <c r="A28" s="13" t="s">
        <v>86</v>
      </c>
      <c r="B28" s="10">
        <v>10</v>
      </c>
      <c r="C28" s="10">
        <v>10</v>
      </c>
      <c r="D28" s="10">
        <v>5</v>
      </c>
      <c r="E28" s="10">
        <v>5</v>
      </c>
      <c r="F28" s="10">
        <v>5</v>
      </c>
      <c r="G28" s="10">
        <v>5</v>
      </c>
      <c r="H28" s="10">
        <v>60</v>
      </c>
      <c r="I28" s="10">
        <v>65</v>
      </c>
      <c r="J28" s="10">
        <v>55</v>
      </c>
      <c r="K28" s="10">
        <v>50</v>
      </c>
      <c r="L28" s="10">
        <v>50</v>
      </c>
      <c r="M28" s="11">
        <v>50</v>
      </c>
      <c r="N28" s="10">
        <v>65</v>
      </c>
      <c r="O28" s="10">
        <v>70</v>
      </c>
      <c r="P28" s="10">
        <v>60</v>
      </c>
      <c r="Q28" s="10">
        <v>55</v>
      </c>
      <c r="R28" s="10">
        <v>55</v>
      </c>
      <c r="S28" s="10">
        <v>55</v>
      </c>
      <c r="T28" s="10">
        <v>110</v>
      </c>
      <c r="U28" s="10">
        <v>115</v>
      </c>
      <c r="V28" s="10">
        <v>95</v>
      </c>
      <c r="W28" s="10">
        <v>90</v>
      </c>
      <c r="X28" s="10">
        <v>90</v>
      </c>
      <c r="Y28" s="10">
        <v>85</v>
      </c>
      <c r="Z28" s="10">
        <v>60</v>
      </c>
      <c r="AA28" s="10">
        <v>65</v>
      </c>
      <c r="AB28" s="10">
        <v>55</v>
      </c>
      <c r="AC28" s="10">
        <v>50</v>
      </c>
      <c r="AD28" s="10">
        <v>50</v>
      </c>
      <c r="AE28" s="10">
        <v>50</v>
      </c>
      <c r="AF28" s="10">
        <v>170</v>
      </c>
      <c r="AG28" s="10">
        <v>185</v>
      </c>
      <c r="AH28" s="10">
        <v>150</v>
      </c>
      <c r="AI28" s="10">
        <v>145</v>
      </c>
      <c r="AJ28" s="10">
        <v>145</v>
      </c>
      <c r="AK28" s="10">
        <v>135</v>
      </c>
      <c r="AL28" s="10">
        <v>195</v>
      </c>
      <c r="AM28" s="10">
        <v>210</v>
      </c>
      <c r="AN28" s="10">
        <v>170</v>
      </c>
      <c r="AO28" s="10">
        <v>160</v>
      </c>
      <c r="AP28" s="10">
        <v>160</v>
      </c>
      <c r="AQ28" s="10">
        <v>155</v>
      </c>
      <c r="AR28" s="10">
        <v>220</v>
      </c>
      <c r="AS28" s="10">
        <v>235</v>
      </c>
      <c r="AT28" s="10">
        <v>190</v>
      </c>
      <c r="AU28" s="10">
        <v>180</v>
      </c>
      <c r="AV28" s="10">
        <v>180</v>
      </c>
      <c r="AW28" s="10">
        <v>170</v>
      </c>
      <c r="AY28" s="27" t="s">
        <v>298</v>
      </c>
      <c r="AZ28" s="12">
        <f t="shared" si="1"/>
        <v>27</v>
      </c>
    </row>
    <row r="29" spans="1:62" ht="15" customHeight="1" x14ac:dyDescent="0.3">
      <c r="A29" s="13" t="s">
        <v>88</v>
      </c>
      <c r="B29" s="10">
        <v>660</v>
      </c>
      <c r="C29" s="10">
        <v>710</v>
      </c>
      <c r="D29" s="10">
        <v>585</v>
      </c>
      <c r="E29" s="10">
        <v>550</v>
      </c>
      <c r="F29" s="10">
        <v>550</v>
      </c>
      <c r="G29" s="10">
        <v>525</v>
      </c>
      <c r="H29" s="10">
        <v>885</v>
      </c>
      <c r="I29" s="10">
        <v>945</v>
      </c>
      <c r="J29" s="10">
        <v>780</v>
      </c>
      <c r="K29" s="10">
        <v>735</v>
      </c>
      <c r="L29" s="10">
        <v>735</v>
      </c>
      <c r="M29" s="11">
        <v>700</v>
      </c>
      <c r="N29" s="10">
        <v>910</v>
      </c>
      <c r="O29" s="10">
        <v>975</v>
      </c>
      <c r="P29" s="10">
        <v>805</v>
      </c>
      <c r="Q29" s="10">
        <v>760</v>
      </c>
      <c r="R29" s="10">
        <v>760</v>
      </c>
      <c r="S29" s="10">
        <v>720</v>
      </c>
      <c r="T29" s="10">
        <v>965</v>
      </c>
      <c r="U29" s="10">
        <v>1035</v>
      </c>
      <c r="V29" s="10">
        <v>850</v>
      </c>
      <c r="W29" s="10">
        <v>805</v>
      </c>
      <c r="X29" s="10">
        <v>805</v>
      </c>
      <c r="Y29" s="10">
        <v>760</v>
      </c>
      <c r="Z29" s="10">
        <v>870</v>
      </c>
      <c r="AA29" s="10">
        <v>930</v>
      </c>
      <c r="AB29" s="10">
        <v>765</v>
      </c>
      <c r="AC29" s="10">
        <v>725</v>
      </c>
      <c r="AD29" s="10">
        <v>725</v>
      </c>
      <c r="AE29" s="10">
        <v>685</v>
      </c>
      <c r="AF29" s="10">
        <v>1055</v>
      </c>
      <c r="AG29" s="10">
        <v>1130</v>
      </c>
      <c r="AH29" s="10">
        <v>930</v>
      </c>
      <c r="AI29" s="10">
        <v>880</v>
      </c>
      <c r="AJ29" s="10">
        <v>880</v>
      </c>
      <c r="AK29" s="10">
        <v>830</v>
      </c>
      <c r="AL29" s="10">
        <v>1170</v>
      </c>
      <c r="AM29" s="10">
        <v>1255</v>
      </c>
      <c r="AN29" s="10">
        <v>1035</v>
      </c>
      <c r="AO29" s="10">
        <v>975</v>
      </c>
      <c r="AP29" s="10">
        <v>975</v>
      </c>
      <c r="AQ29" s="10">
        <v>925</v>
      </c>
      <c r="AR29" s="10">
        <v>1010</v>
      </c>
      <c r="AS29" s="10">
        <v>1080</v>
      </c>
      <c r="AT29" s="10">
        <v>890</v>
      </c>
      <c r="AU29" s="10">
        <v>840</v>
      </c>
      <c r="AV29" s="10">
        <v>840</v>
      </c>
      <c r="AW29" s="10">
        <v>795</v>
      </c>
      <c r="AY29" s="27" t="s">
        <v>299</v>
      </c>
      <c r="AZ29" s="12">
        <f t="shared" si="1"/>
        <v>28</v>
      </c>
    </row>
    <row r="30" spans="1:62" ht="15" customHeight="1" x14ac:dyDescent="0.3">
      <c r="A30" s="13" t="s">
        <v>89</v>
      </c>
      <c r="B30" s="10">
        <v>70</v>
      </c>
      <c r="C30" s="10">
        <v>75</v>
      </c>
      <c r="D30" s="10">
        <v>60</v>
      </c>
      <c r="E30" s="10">
        <v>60</v>
      </c>
      <c r="F30" s="10">
        <v>60</v>
      </c>
      <c r="G30" s="10">
        <v>55</v>
      </c>
      <c r="H30" s="10">
        <v>80</v>
      </c>
      <c r="I30" s="10">
        <v>85</v>
      </c>
      <c r="J30" s="10">
        <v>70</v>
      </c>
      <c r="K30" s="10">
        <v>65</v>
      </c>
      <c r="L30" s="10">
        <v>65</v>
      </c>
      <c r="M30" s="11">
        <v>65</v>
      </c>
      <c r="N30" s="10">
        <v>80</v>
      </c>
      <c r="O30" s="10">
        <v>85</v>
      </c>
      <c r="P30" s="10">
        <v>70</v>
      </c>
      <c r="Q30" s="10">
        <v>65</v>
      </c>
      <c r="R30" s="10">
        <v>65</v>
      </c>
      <c r="S30" s="10">
        <v>65</v>
      </c>
      <c r="T30" s="10">
        <v>110</v>
      </c>
      <c r="U30" s="10">
        <v>115</v>
      </c>
      <c r="V30" s="10">
        <v>95</v>
      </c>
      <c r="W30" s="10">
        <v>90</v>
      </c>
      <c r="X30" s="10">
        <v>90</v>
      </c>
      <c r="Y30" s="10">
        <v>85</v>
      </c>
      <c r="Z30" s="10">
        <v>80</v>
      </c>
      <c r="AA30" s="10">
        <v>85</v>
      </c>
      <c r="AB30" s="10">
        <v>70</v>
      </c>
      <c r="AC30" s="10">
        <v>65</v>
      </c>
      <c r="AD30" s="10">
        <v>65</v>
      </c>
      <c r="AE30" s="10">
        <v>65</v>
      </c>
      <c r="AF30" s="10">
        <v>105</v>
      </c>
      <c r="AG30" s="10">
        <v>115</v>
      </c>
      <c r="AH30" s="10">
        <v>95</v>
      </c>
      <c r="AI30" s="10">
        <v>90</v>
      </c>
      <c r="AJ30" s="10">
        <v>90</v>
      </c>
      <c r="AK30" s="10">
        <v>85</v>
      </c>
      <c r="AL30" s="10">
        <v>145</v>
      </c>
      <c r="AM30" s="10">
        <v>155</v>
      </c>
      <c r="AN30" s="10">
        <v>125</v>
      </c>
      <c r="AO30" s="10">
        <v>120</v>
      </c>
      <c r="AP30" s="10">
        <v>120</v>
      </c>
      <c r="AQ30" s="10">
        <v>115</v>
      </c>
      <c r="AR30" s="10">
        <v>115</v>
      </c>
      <c r="AS30" s="10">
        <v>120</v>
      </c>
      <c r="AT30" s="10">
        <v>100</v>
      </c>
      <c r="AU30" s="10">
        <v>95</v>
      </c>
      <c r="AV30" s="10">
        <v>95</v>
      </c>
      <c r="AW30" s="10">
        <v>90</v>
      </c>
      <c r="AY30" s="27" t="s">
        <v>303</v>
      </c>
      <c r="AZ30" s="12">
        <f t="shared" si="1"/>
        <v>29</v>
      </c>
    </row>
    <row r="31" spans="1:62" ht="15" customHeight="1" x14ac:dyDescent="0.3">
      <c r="A31" s="13" t="s">
        <v>250</v>
      </c>
      <c r="B31" s="10">
        <v>25</v>
      </c>
      <c r="C31" s="10">
        <v>25</v>
      </c>
      <c r="D31" s="10">
        <v>25</v>
      </c>
      <c r="E31" s="10" t="s">
        <v>246</v>
      </c>
      <c r="F31" s="10">
        <v>20</v>
      </c>
      <c r="G31" s="10">
        <v>20</v>
      </c>
      <c r="H31" s="10">
        <v>85</v>
      </c>
      <c r="I31" s="10">
        <v>90</v>
      </c>
      <c r="J31" s="10">
        <v>75</v>
      </c>
      <c r="K31" s="10" t="s">
        <v>246</v>
      </c>
      <c r="L31" s="10">
        <v>70</v>
      </c>
      <c r="M31" s="11">
        <v>65</v>
      </c>
      <c r="N31" s="10">
        <v>90</v>
      </c>
      <c r="O31" s="10">
        <v>95</v>
      </c>
      <c r="P31" s="10">
        <v>80</v>
      </c>
      <c r="Q31" s="10" t="s">
        <v>246</v>
      </c>
      <c r="R31" s="10">
        <v>75</v>
      </c>
      <c r="S31" s="10">
        <v>70</v>
      </c>
      <c r="T31" s="10">
        <v>150</v>
      </c>
      <c r="U31" s="10">
        <v>160</v>
      </c>
      <c r="V31" s="10">
        <v>130</v>
      </c>
      <c r="W31" s="10" t="s">
        <v>246</v>
      </c>
      <c r="X31" s="10">
        <v>125</v>
      </c>
      <c r="Y31" s="10">
        <v>120</v>
      </c>
      <c r="Z31" s="10">
        <v>80</v>
      </c>
      <c r="AA31" s="10">
        <v>85</v>
      </c>
      <c r="AB31" s="10">
        <v>70</v>
      </c>
      <c r="AC31" s="10" t="s">
        <v>246</v>
      </c>
      <c r="AD31" s="10">
        <v>65</v>
      </c>
      <c r="AE31" s="10">
        <v>65</v>
      </c>
      <c r="AF31" s="10">
        <v>195</v>
      </c>
      <c r="AG31" s="10">
        <v>210</v>
      </c>
      <c r="AH31" s="10">
        <v>175</v>
      </c>
      <c r="AI31" s="10" t="s">
        <v>246</v>
      </c>
      <c r="AJ31" s="10">
        <v>165</v>
      </c>
      <c r="AK31" s="10">
        <v>155</v>
      </c>
      <c r="AL31" s="10">
        <v>230</v>
      </c>
      <c r="AM31" s="10">
        <v>250</v>
      </c>
      <c r="AN31" s="10">
        <v>205</v>
      </c>
      <c r="AO31" s="10" t="s">
        <v>246</v>
      </c>
      <c r="AP31" s="10">
        <v>195</v>
      </c>
      <c r="AQ31" s="10">
        <v>180</v>
      </c>
      <c r="AR31" s="10">
        <v>280</v>
      </c>
      <c r="AS31" s="10">
        <v>300</v>
      </c>
      <c r="AT31" s="10">
        <v>245</v>
      </c>
      <c r="AU31" s="10" t="s">
        <v>246</v>
      </c>
      <c r="AV31" s="10">
        <v>235</v>
      </c>
      <c r="AW31" s="10">
        <v>220</v>
      </c>
      <c r="AY31" s="27" t="s">
        <v>301</v>
      </c>
      <c r="AZ31" s="12">
        <f t="shared" si="1"/>
        <v>30</v>
      </c>
    </row>
    <row r="32" spans="1:62" ht="15" customHeight="1" x14ac:dyDescent="0.3">
      <c r="A32" s="13" t="s">
        <v>91</v>
      </c>
      <c r="B32" s="10">
        <v>320</v>
      </c>
      <c r="C32" s="10">
        <v>345</v>
      </c>
      <c r="D32" s="10">
        <v>280</v>
      </c>
      <c r="E32" s="10">
        <v>265</v>
      </c>
      <c r="F32" s="10">
        <v>265</v>
      </c>
      <c r="G32" s="10">
        <v>250</v>
      </c>
      <c r="H32" s="10">
        <v>475</v>
      </c>
      <c r="I32" s="10">
        <v>510</v>
      </c>
      <c r="J32" s="10">
        <v>420</v>
      </c>
      <c r="K32" s="10">
        <v>395</v>
      </c>
      <c r="L32" s="10">
        <v>395</v>
      </c>
      <c r="M32" s="11">
        <v>375</v>
      </c>
      <c r="N32" s="10">
        <v>485</v>
      </c>
      <c r="O32" s="10">
        <v>520</v>
      </c>
      <c r="P32" s="10">
        <v>430</v>
      </c>
      <c r="Q32" s="10">
        <v>405</v>
      </c>
      <c r="R32" s="10">
        <v>405</v>
      </c>
      <c r="S32" s="10">
        <v>385</v>
      </c>
      <c r="T32" s="10">
        <v>485</v>
      </c>
      <c r="U32" s="10">
        <v>520</v>
      </c>
      <c r="V32" s="10">
        <v>430</v>
      </c>
      <c r="W32" s="10">
        <v>405</v>
      </c>
      <c r="X32" s="10">
        <v>405</v>
      </c>
      <c r="Y32" s="10">
        <v>385</v>
      </c>
      <c r="Z32" s="10">
        <v>465</v>
      </c>
      <c r="AA32" s="10">
        <v>495</v>
      </c>
      <c r="AB32" s="10">
        <v>410</v>
      </c>
      <c r="AC32" s="10">
        <v>385</v>
      </c>
      <c r="AD32" s="10">
        <v>385</v>
      </c>
      <c r="AE32" s="10">
        <v>365</v>
      </c>
      <c r="AF32" s="10">
        <v>505</v>
      </c>
      <c r="AG32" s="10">
        <v>540</v>
      </c>
      <c r="AH32" s="10">
        <v>445</v>
      </c>
      <c r="AI32" s="10">
        <v>420</v>
      </c>
      <c r="AJ32" s="10">
        <v>420</v>
      </c>
      <c r="AK32" s="10">
        <v>400</v>
      </c>
      <c r="AL32" s="10">
        <v>570</v>
      </c>
      <c r="AM32" s="10">
        <v>615</v>
      </c>
      <c r="AN32" s="10">
        <v>505</v>
      </c>
      <c r="AO32" s="10">
        <v>475</v>
      </c>
      <c r="AP32" s="10">
        <v>475</v>
      </c>
      <c r="AQ32" s="10">
        <v>450</v>
      </c>
      <c r="AR32" s="10">
        <v>465</v>
      </c>
      <c r="AS32" s="10">
        <v>500</v>
      </c>
      <c r="AT32" s="10">
        <v>410</v>
      </c>
      <c r="AU32" s="10">
        <v>390</v>
      </c>
      <c r="AV32" s="10">
        <v>390</v>
      </c>
      <c r="AW32" s="10">
        <v>370</v>
      </c>
      <c r="AY32" s="27" t="s">
        <v>304</v>
      </c>
      <c r="AZ32" s="12">
        <f t="shared" si="1"/>
        <v>31</v>
      </c>
    </row>
    <row r="33" spans="1:52" ht="15" customHeight="1" x14ac:dyDescent="0.3">
      <c r="A33" s="13" t="s">
        <v>92</v>
      </c>
      <c r="B33" s="10">
        <v>215</v>
      </c>
      <c r="C33" s="10">
        <v>230</v>
      </c>
      <c r="D33" s="10">
        <v>190</v>
      </c>
      <c r="E33" s="10">
        <v>180</v>
      </c>
      <c r="F33" s="10">
        <v>180</v>
      </c>
      <c r="G33" s="10">
        <v>170</v>
      </c>
      <c r="H33" s="10">
        <v>345</v>
      </c>
      <c r="I33" s="10">
        <v>370</v>
      </c>
      <c r="J33" s="10">
        <v>305</v>
      </c>
      <c r="K33" s="10">
        <v>290</v>
      </c>
      <c r="L33" s="10">
        <v>290</v>
      </c>
      <c r="M33" s="11">
        <v>275</v>
      </c>
      <c r="N33" s="10">
        <v>355</v>
      </c>
      <c r="O33" s="10">
        <v>380</v>
      </c>
      <c r="P33" s="10">
        <v>310</v>
      </c>
      <c r="Q33" s="10">
        <v>295</v>
      </c>
      <c r="R33" s="10">
        <v>295</v>
      </c>
      <c r="S33" s="10">
        <v>280</v>
      </c>
      <c r="T33" s="10">
        <v>355</v>
      </c>
      <c r="U33" s="10">
        <v>380</v>
      </c>
      <c r="V33" s="10">
        <v>315</v>
      </c>
      <c r="W33" s="10">
        <v>295</v>
      </c>
      <c r="X33" s="10">
        <v>295</v>
      </c>
      <c r="Y33" s="10">
        <v>280</v>
      </c>
      <c r="Z33" s="10">
        <v>340</v>
      </c>
      <c r="AA33" s="10">
        <v>365</v>
      </c>
      <c r="AB33" s="10">
        <v>300</v>
      </c>
      <c r="AC33" s="10">
        <v>285</v>
      </c>
      <c r="AD33" s="10">
        <v>285</v>
      </c>
      <c r="AE33" s="10">
        <v>270</v>
      </c>
      <c r="AF33" s="10">
        <v>360</v>
      </c>
      <c r="AG33" s="10">
        <v>390</v>
      </c>
      <c r="AH33" s="10">
        <v>320</v>
      </c>
      <c r="AI33" s="10">
        <v>300</v>
      </c>
      <c r="AJ33" s="10">
        <v>300</v>
      </c>
      <c r="AK33" s="10">
        <v>285</v>
      </c>
      <c r="AL33" s="10">
        <v>420</v>
      </c>
      <c r="AM33" s="10">
        <v>455</v>
      </c>
      <c r="AN33" s="10">
        <v>375</v>
      </c>
      <c r="AO33" s="10">
        <v>350</v>
      </c>
      <c r="AP33" s="10">
        <v>350</v>
      </c>
      <c r="AQ33" s="10">
        <v>335</v>
      </c>
      <c r="AR33" s="10">
        <v>360</v>
      </c>
      <c r="AS33" s="10">
        <v>385</v>
      </c>
      <c r="AT33" s="10">
        <v>315</v>
      </c>
      <c r="AU33" s="10">
        <v>300</v>
      </c>
      <c r="AV33" s="10">
        <v>300</v>
      </c>
      <c r="AW33" s="10">
        <v>285</v>
      </c>
      <c r="AY33" s="28" t="s">
        <v>228</v>
      </c>
      <c r="AZ33" s="12">
        <f t="shared" si="1"/>
        <v>32</v>
      </c>
    </row>
    <row r="34" spans="1:52" ht="15" customHeight="1" x14ac:dyDescent="0.3">
      <c r="A34" s="13" t="s">
        <v>94</v>
      </c>
      <c r="B34" s="10" t="s">
        <v>246</v>
      </c>
      <c r="C34" s="10" t="s">
        <v>246</v>
      </c>
      <c r="D34" s="10" t="s">
        <v>246</v>
      </c>
      <c r="E34" s="10">
        <v>290</v>
      </c>
      <c r="F34" s="10">
        <v>290</v>
      </c>
      <c r="G34" s="10">
        <v>275</v>
      </c>
      <c r="H34" s="10" t="s">
        <v>246</v>
      </c>
      <c r="I34" s="10" t="s">
        <v>246</v>
      </c>
      <c r="J34" s="10" t="s">
        <v>246</v>
      </c>
      <c r="K34" s="10">
        <v>385</v>
      </c>
      <c r="L34" s="10">
        <v>385</v>
      </c>
      <c r="M34" s="11">
        <v>365</v>
      </c>
      <c r="N34" s="10" t="s">
        <v>246</v>
      </c>
      <c r="O34" s="10" t="s">
        <v>246</v>
      </c>
      <c r="P34" s="10" t="s">
        <v>246</v>
      </c>
      <c r="Q34" s="10">
        <v>390</v>
      </c>
      <c r="R34" s="10">
        <v>390</v>
      </c>
      <c r="S34" s="10">
        <v>365</v>
      </c>
      <c r="T34" s="10" t="s">
        <v>246</v>
      </c>
      <c r="U34" s="10" t="s">
        <v>246</v>
      </c>
      <c r="V34" s="10" t="s">
        <v>246</v>
      </c>
      <c r="W34" s="10">
        <v>425</v>
      </c>
      <c r="X34" s="10">
        <v>425</v>
      </c>
      <c r="Y34" s="10">
        <v>405</v>
      </c>
      <c r="Z34" s="10" t="s">
        <v>246</v>
      </c>
      <c r="AA34" s="10" t="s">
        <v>246</v>
      </c>
      <c r="AB34" s="10" t="s">
        <v>246</v>
      </c>
      <c r="AC34" s="10">
        <v>390</v>
      </c>
      <c r="AD34" s="10">
        <v>390</v>
      </c>
      <c r="AE34" s="10">
        <v>370</v>
      </c>
      <c r="AF34" s="10" t="s">
        <v>246</v>
      </c>
      <c r="AG34" s="10" t="s">
        <v>246</v>
      </c>
      <c r="AH34" s="10" t="s">
        <v>246</v>
      </c>
      <c r="AI34" s="10">
        <v>420</v>
      </c>
      <c r="AJ34" s="10">
        <v>420</v>
      </c>
      <c r="AK34" s="10">
        <v>400</v>
      </c>
      <c r="AL34" s="10" t="s">
        <v>246</v>
      </c>
      <c r="AM34" s="10" t="s">
        <v>246</v>
      </c>
      <c r="AN34" s="10" t="s">
        <v>246</v>
      </c>
      <c r="AO34" s="10">
        <v>505</v>
      </c>
      <c r="AP34" s="10">
        <v>505</v>
      </c>
      <c r="AQ34" s="10">
        <v>480</v>
      </c>
      <c r="AR34" s="10" t="s">
        <v>246</v>
      </c>
      <c r="AS34" s="10" t="s">
        <v>246</v>
      </c>
      <c r="AT34" s="10" t="s">
        <v>246</v>
      </c>
      <c r="AU34" s="10">
        <v>440</v>
      </c>
      <c r="AV34" s="10">
        <v>440</v>
      </c>
      <c r="AW34" s="10">
        <v>415</v>
      </c>
      <c r="AY34" s="28" t="s">
        <v>229</v>
      </c>
      <c r="AZ34" s="12">
        <f t="shared" si="1"/>
        <v>33</v>
      </c>
    </row>
    <row r="35" spans="1:52" ht="15" customHeight="1" x14ac:dyDescent="0.3">
      <c r="A35" s="13" t="s">
        <v>95</v>
      </c>
      <c r="B35" s="10">
        <v>370</v>
      </c>
      <c r="C35" s="10">
        <v>395</v>
      </c>
      <c r="D35" s="10">
        <v>325</v>
      </c>
      <c r="E35" s="10">
        <v>305</v>
      </c>
      <c r="F35" s="10">
        <v>305</v>
      </c>
      <c r="G35" s="10">
        <v>290</v>
      </c>
      <c r="H35" s="10">
        <v>485</v>
      </c>
      <c r="I35" s="10">
        <v>520</v>
      </c>
      <c r="J35" s="10">
        <v>430</v>
      </c>
      <c r="K35" s="10">
        <v>405</v>
      </c>
      <c r="L35" s="10">
        <v>405</v>
      </c>
      <c r="M35" s="11">
        <v>385</v>
      </c>
      <c r="N35" s="10">
        <v>490</v>
      </c>
      <c r="O35" s="10">
        <v>525</v>
      </c>
      <c r="P35" s="10">
        <v>430</v>
      </c>
      <c r="Q35" s="10">
        <v>405</v>
      </c>
      <c r="R35" s="10">
        <v>405</v>
      </c>
      <c r="S35" s="10">
        <v>385</v>
      </c>
      <c r="T35" s="10">
        <v>535</v>
      </c>
      <c r="U35" s="10">
        <v>570</v>
      </c>
      <c r="V35" s="10">
        <v>470</v>
      </c>
      <c r="W35" s="10">
        <v>445</v>
      </c>
      <c r="X35" s="10">
        <v>445</v>
      </c>
      <c r="Y35" s="10">
        <v>420</v>
      </c>
      <c r="Z35" s="10">
        <v>490</v>
      </c>
      <c r="AA35" s="10">
        <v>525</v>
      </c>
      <c r="AB35" s="10">
        <v>435</v>
      </c>
      <c r="AC35" s="10">
        <v>410</v>
      </c>
      <c r="AD35" s="10">
        <v>410</v>
      </c>
      <c r="AE35" s="10">
        <v>390</v>
      </c>
      <c r="AF35" s="10">
        <v>515</v>
      </c>
      <c r="AG35" s="10">
        <v>550</v>
      </c>
      <c r="AH35" s="10">
        <v>455</v>
      </c>
      <c r="AI35" s="10">
        <v>430</v>
      </c>
      <c r="AJ35" s="10">
        <v>430</v>
      </c>
      <c r="AK35" s="10">
        <v>405</v>
      </c>
      <c r="AL35" s="10">
        <v>625</v>
      </c>
      <c r="AM35" s="10">
        <v>670</v>
      </c>
      <c r="AN35" s="10">
        <v>550</v>
      </c>
      <c r="AO35" s="10">
        <v>520</v>
      </c>
      <c r="AP35" s="10">
        <v>520</v>
      </c>
      <c r="AQ35" s="10">
        <v>490</v>
      </c>
      <c r="AR35" s="10">
        <v>515</v>
      </c>
      <c r="AS35" s="10">
        <v>555</v>
      </c>
      <c r="AT35" s="10">
        <v>455</v>
      </c>
      <c r="AU35" s="10">
        <v>430</v>
      </c>
      <c r="AV35" s="10">
        <v>430</v>
      </c>
      <c r="AW35" s="10">
        <v>410</v>
      </c>
      <c r="AY35" s="28" t="s">
        <v>230</v>
      </c>
      <c r="AZ35" s="12">
        <f t="shared" si="1"/>
        <v>34</v>
      </c>
    </row>
    <row r="36" spans="1:52" ht="15" customHeight="1" x14ac:dyDescent="0.3">
      <c r="A36" s="13" t="s">
        <v>97</v>
      </c>
      <c r="B36" s="10">
        <v>135</v>
      </c>
      <c r="C36" s="10">
        <v>145</v>
      </c>
      <c r="D36" s="10">
        <v>120</v>
      </c>
      <c r="E36" s="10" t="s">
        <v>246</v>
      </c>
      <c r="F36" s="10">
        <v>115</v>
      </c>
      <c r="G36" s="10">
        <v>105</v>
      </c>
      <c r="H36" s="10">
        <v>350</v>
      </c>
      <c r="I36" s="10">
        <v>375</v>
      </c>
      <c r="J36" s="10">
        <v>305</v>
      </c>
      <c r="K36" s="10" t="s">
        <v>246</v>
      </c>
      <c r="L36" s="10">
        <v>290</v>
      </c>
      <c r="M36" s="11">
        <v>275</v>
      </c>
      <c r="N36" s="10">
        <v>360</v>
      </c>
      <c r="O36" s="10">
        <v>390</v>
      </c>
      <c r="P36" s="10">
        <v>320</v>
      </c>
      <c r="Q36" s="10" t="s">
        <v>246</v>
      </c>
      <c r="R36" s="10">
        <v>300</v>
      </c>
      <c r="S36" s="10">
        <v>285</v>
      </c>
      <c r="T36" s="10">
        <v>370</v>
      </c>
      <c r="U36" s="10">
        <v>395</v>
      </c>
      <c r="V36" s="10">
        <v>325</v>
      </c>
      <c r="W36" s="10" t="s">
        <v>246</v>
      </c>
      <c r="X36" s="10">
        <v>305</v>
      </c>
      <c r="Y36" s="10">
        <v>290</v>
      </c>
      <c r="Z36" s="10">
        <v>335</v>
      </c>
      <c r="AA36" s="10">
        <v>355</v>
      </c>
      <c r="AB36" s="10">
        <v>295</v>
      </c>
      <c r="AC36" s="10" t="s">
        <v>246</v>
      </c>
      <c r="AD36" s="10">
        <v>280</v>
      </c>
      <c r="AE36" s="10">
        <v>265</v>
      </c>
      <c r="AF36" s="10">
        <v>395</v>
      </c>
      <c r="AG36" s="10">
        <v>425</v>
      </c>
      <c r="AH36" s="10">
        <v>350</v>
      </c>
      <c r="AI36" s="10" t="s">
        <v>246</v>
      </c>
      <c r="AJ36" s="10">
        <v>330</v>
      </c>
      <c r="AK36" s="10">
        <v>315</v>
      </c>
      <c r="AL36" s="10">
        <v>420</v>
      </c>
      <c r="AM36" s="10">
        <v>455</v>
      </c>
      <c r="AN36" s="10">
        <v>375</v>
      </c>
      <c r="AO36" s="10" t="s">
        <v>246</v>
      </c>
      <c r="AP36" s="10">
        <v>350</v>
      </c>
      <c r="AQ36" s="10">
        <v>335</v>
      </c>
      <c r="AR36" s="10">
        <v>370</v>
      </c>
      <c r="AS36" s="10">
        <v>395</v>
      </c>
      <c r="AT36" s="10">
        <v>325</v>
      </c>
      <c r="AU36" s="10" t="s">
        <v>246</v>
      </c>
      <c r="AV36" s="10">
        <v>310</v>
      </c>
      <c r="AW36" s="10">
        <v>290</v>
      </c>
      <c r="AY36" s="28" t="s">
        <v>275</v>
      </c>
      <c r="AZ36" s="12">
        <f t="shared" si="1"/>
        <v>35</v>
      </c>
    </row>
    <row r="37" spans="1:52" ht="15" customHeight="1" x14ac:dyDescent="0.3">
      <c r="A37" s="13" t="s">
        <v>99</v>
      </c>
      <c r="B37" s="10">
        <v>95</v>
      </c>
      <c r="C37" s="10">
        <v>100</v>
      </c>
      <c r="D37" s="10">
        <v>80</v>
      </c>
      <c r="E37" s="10" t="s">
        <v>246</v>
      </c>
      <c r="F37" s="10">
        <v>80</v>
      </c>
      <c r="G37" s="10">
        <v>75</v>
      </c>
      <c r="H37" s="10">
        <v>220</v>
      </c>
      <c r="I37" s="10">
        <v>235</v>
      </c>
      <c r="J37" s="10">
        <v>195</v>
      </c>
      <c r="K37" s="10" t="s">
        <v>246</v>
      </c>
      <c r="L37" s="10">
        <v>185</v>
      </c>
      <c r="M37" s="11">
        <v>175</v>
      </c>
      <c r="N37" s="10">
        <v>230</v>
      </c>
      <c r="O37" s="10">
        <v>245</v>
      </c>
      <c r="P37" s="10">
        <v>200</v>
      </c>
      <c r="Q37" s="10" t="s">
        <v>246</v>
      </c>
      <c r="R37" s="10">
        <v>190</v>
      </c>
      <c r="S37" s="10">
        <v>180</v>
      </c>
      <c r="T37" s="10">
        <v>275</v>
      </c>
      <c r="U37" s="10">
        <v>295</v>
      </c>
      <c r="V37" s="10">
        <v>245</v>
      </c>
      <c r="W37" s="10" t="s">
        <v>246</v>
      </c>
      <c r="X37" s="10">
        <v>230</v>
      </c>
      <c r="Y37" s="10">
        <v>220</v>
      </c>
      <c r="Z37" s="10">
        <v>215</v>
      </c>
      <c r="AA37" s="10">
        <v>230</v>
      </c>
      <c r="AB37" s="10">
        <v>190</v>
      </c>
      <c r="AC37" s="10" t="s">
        <v>246</v>
      </c>
      <c r="AD37" s="10">
        <v>180</v>
      </c>
      <c r="AE37" s="10">
        <v>170</v>
      </c>
      <c r="AF37" s="10">
        <v>295</v>
      </c>
      <c r="AG37" s="10">
        <v>315</v>
      </c>
      <c r="AH37" s="10">
        <v>260</v>
      </c>
      <c r="AI37" s="10" t="s">
        <v>246</v>
      </c>
      <c r="AJ37" s="10">
        <v>245</v>
      </c>
      <c r="AK37" s="10">
        <v>230</v>
      </c>
      <c r="AL37" s="10">
        <v>320</v>
      </c>
      <c r="AM37" s="10">
        <v>340</v>
      </c>
      <c r="AN37" s="10">
        <v>280</v>
      </c>
      <c r="AO37" s="10" t="s">
        <v>246</v>
      </c>
      <c r="AP37" s="10">
        <v>265</v>
      </c>
      <c r="AQ37" s="10">
        <v>250</v>
      </c>
      <c r="AR37" s="10">
        <v>330</v>
      </c>
      <c r="AS37" s="10">
        <v>355</v>
      </c>
      <c r="AT37" s="10">
        <v>290</v>
      </c>
      <c r="AU37" s="10" t="s">
        <v>246</v>
      </c>
      <c r="AV37" s="10">
        <v>275</v>
      </c>
      <c r="AW37" s="10">
        <v>260</v>
      </c>
      <c r="AY37" s="28" t="s">
        <v>232</v>
      </c>
      <c r="AZ37" s="12">
        <f t="shared" si="1"/>
        <v>36</v>
      </c>
    </row>
    <row r="38" spans="1:52" ht="15" customHeight="1" x14ac:dyDescent="0.3">
      <c r="A38" s="13" t="s">
        <v>102</v>
      </c>
      <c r="B38" s="10" t="s">
        <v>246</v>
      </c>
      <c r="C38" s="10" t="s">
        <v>246</v>
      </c>
      <c r="D38" s="10" t="s">
        <v>246</v>
      </c>
      <c r="E38" s="10">
        <v>480</v>
      </c>
      <c r="F38" s="10">
        <v>480</v>
      </c>
      <c r="G38" s="10">
        <v>455</v>
      </c>
      <c r="H38" s="10" t="s">
        <v>246</v>
      </c>
      <c r="I38" s="10" t="s">
        <v>246</v>
      </c>
      <c r="J38" s="10" t="s">
        <v>246</v>
      </c>
      <c r="K38" s="10">
        <v>615</v>
      </c>
      <c r="L38" s="10">
        <v>615</v>
      </c>
      <c r="M38" s="11">
        <v>585</v>
      </c>
      <c r="N38" s="10" t="s">
        <v>246</v>
      </c>
      <c r="O38" s="10" t="s">
        <v>246</v>
      </c>
      <c r="P38" s="10" t="s">
        <v>246</v>
      </c>
      <c r="Q38" s="10">
        <v>615</v>
      </c>
      <c r="R38" s="10">
        <v>615</v>
      </c>
      <c r="S38" s="10">
        <v>585</v>
      </c>
      <c r="T38" s="10" t="s">
        <v>246</v>
      </c>
      <c r="U38" s="10" t="s">
        <v>246</v>
      </c>
      <c r="V38" s="10" t="s">
        <v>246</v>
      </c>
      <c r="W38" s="10">
        <v>650</v>
      </c>
      <c r="X38" s="10">
        <v>650</v>
      </c>
      <c r="Y38" s="10">
        <v>615</v>
      </c>
      <c r="Z38" s="10" t="s">
        <v>246</v>
      </c>
      <c r="AA38" s="10" t="s">
        <v>246</v>
      </c>
      <c r="AB38" s="10" t="s">
        <v>246</v>
      </c>
      <c r="AC38" s="10">
        <v>620</v>
      </c>
      <c r="AD38" s="10">
        <v>620</v>
      </c>
      <c r="AE38" s="10">
        <v>585</v>
      </c>
      <c r="AF38" s="10" t="s">
        <v>246</v>
      </c>
      <c r="AG38" s="10" t="s">
        <v>246</v>
      </c>
      <c r="AH38" s="10" t="s">
        <v>246</v>
      </c>
      <c r="AI38" s="10">
        <v>665</v>
      </c>
      <c r="AJ38" s="10">
        <v>665</v>
      </c>
      <c r="AK38" s="10">
        <v>630</v>
      </c>
      <c r="AL38" s="10" t="s">
        <v>246</v>
      </c>
      <c r="AM38" s="10" t="s">
        <v>246</v>
      </c>
      <c r="AN38" s="10" t="s">
        <v>246</v>
      </c>
      <c r="AO38" s="10">
        <v>790</v>
      </c>
      <c r="AP38" s="10">
        <v>790</v>
      </c>
      <c r="AQ38" s="10">
        <v>745</v>
      </c>
      <c r="AR38" s="10" t="s">
        <v>246</v>
      </c>
      <c r="AS38" s="10" t="s">
        <v>246</v>
      </c>
      <c r="AT38" s="10" t="s">
        <v>246</v>
      </c>
      <c r="AU38" s="10">
        <v>690</v>
      </c>
      <c r="AV38" s="10">
        <v>690</v>
      </c>
      <c r="AW38" s="10">
        <v>655</v>
      </c>
      <c r="AY38" s="28" t="s">
        <v>268</v>
      </c>
      <c r="AZ38" s="12">
        <f t="shared" si="1"/>
        <v>37</v>
      </c>
    </row>
    <row r="39" spans="1:52" ht="15" customHeight="1" x14ac:dyDescent="0.3">
      <c r="A39" s="13" t="s">
        <v>106</v>
      </c>
      <c r="B39" s="10">
        <v>620</v>
      </c>
      <c r="C39" s="10">
        <v>665</v>
      </c>
      <c r="D39" s="10">
        <v>545</v>
      </c>
      <c r="E39" s="10" t="s">
        <v>246</v>
      </c>
      <c r="F39" s="10">
        <v>515</v>
      </c>
      <c r="G39" s="10">
        <v>490</v>
      </c>
      <c r="H39" s="10">
        <v>835</v>
      </c>
      <c r="I39" s="10">
        <v>890</v>
      </c>
      <c r="J39" s="10">
        <v>735</v>
      </c>
      <c r="K39" s="10" t="s">
        <v>246</v>
      </c>
      <c r="L39" s="10">
        <v>695</v>
      </c>
      <c r="M39" s="11">
        <v>660</v>
      </c>
      <c r="N39" s="10">
        <v>855</v>
      </c>
      <c r="O39" s="10">
        <v>915</v>
      </c>
      <c r="P39" s="10">
        <v>755</v>
      </c>
      <c r="Q39" s="10" t="s">
        <v>246</v>
      </c>
      <c r="R39" s="10">
        <v>710</v>
      </c>
      <c r="S39" s="10">
        <v>675</v>
      </c>
      <c r="T39" s="10">
        <v>860</v>
      </c>
      <c r="U39" s="10">
        <v>920</v>
      </c>
      <c r="V39" s="10">
        <v>760</v>
      </c>
      <c r="W39" s="10" t="s">
        <v>246</v>
      </c>
      <c r="X39" s="10">
        <v>715</v>
      </c>
      <c r="Y39" s="10">
        <v>680</v>
      </c>
      <c r="Z39" s="10">
        <v>810</v>
      </c>
      <c r="AA39" s="10">
        <v>865</v>
      </c>
      <c r="AB39" s="10">
        <v>715</v>
      </c>
      <c r="AC39" s="10" t="s">
        <v>246</v>
      </c>
      <c r="AD39" s="10">
        <v>675</v>
      </c>
      <c r="AE39" s="10">
        <v>640</v>
      </c>
      <c r="AF39" s="10">
        <v>895</v>
      </c>
      <c r="AG39" s="10">
        <v>955</v>
      </c>
      <c r="AH39" s="10">
        <v>790</v>
      </c>
      <c r="AI39" s="10" t="s">
        <v>246</v>
      </c>
      <c r="AJ39" s="10">
        <v>745</v>
      </c>
      <c r="AK39" s="10">
        <v>705</v>
      </c>
      <c r="AL39" s="10">
        <v>1000</v>
      </c>
      <c r="AM39" s="10">
        <v>1070</v>
      </c>
      <c r="AN39" s="10">
        <v>885</v>
      </c>
      <c r="AO39" s="10" t="s">
        <v>246</v>
      </c>
      <c r="AP39" s="10">
        <v>835</v>
      </c>
      <c r="AQ39" s="10">
        <v>790</v>
      </c>
      <c r="AR39" s="10">
        <v>775</v>
      </c>
      <c r="AS39" s="10">
        <v>830</v>
      </c>
      <c r="AT39" s="10">
        <v>685</v>
      </c>
      <c r="AU39" s="10" t="s">
        <v>246</v>
      </c>
      <c r="AV39" s="10">
        <v>645</v>
      </c>
      <c r="AW39" s="10">
        <v>615</v>
      </c>
      <c r="AY39" s="27" t="s">
        <v>234</v>
      </c>
      <c r="AZ39" s="12">
        <f t="shared" si="1"/>
        <v>38</v>
      </c>
    </row>
    <row r="40" spans="1:52" ht="15" customHeight="1" x14ac:dyDescent="0.3">
      <c r="A40" s="13" t="s">
        <v>107</v>
      </c>
      <c r="B40" s="10">
        <v>405</v>
      </c>
      <c r="C40" s="10">
        <v>430</v>
      </c>
      <c r="D40" s="10">
        <v>355</v>
      </c>
      <c r="E40" s="10" t="s">
        <v>246</v>
      </c>
      <c r="F40" s="10">
        <v>335</v>
      </c>
      <c r="G40" s="10">
        <v>320</v>
      </c>
      <c r="H40" s="10">
        <v>595</v>
      </c>
      <c r="I40" s="10">
        <v>635</v>
      </c>
      <c r="J40" s="10">
        <v>525</v>
      </c>
      <c r="K40" s="10" t="s">
        <v>246</v>
      </c>
      <c r="L40" s="10">
        <v>495</v>
      </c>
      <c r="M40" s="11">
        <v>470</v>
      </c>
      <c r="N40" s="10">
        <v>595</v>
      </c>
      <c r="O40" s="10">
        <v>635</v>
      </c>
      <c r="P40" s="10">
        <v>525</v>
      </c>
      <c r="Q40" s="10" t="s">
        <v>246</v>
      </c>
      <c r="R40" s="10">
        <v>495</v>
      </c>
      <c r="S40" s="10">
        <v>470</v>
      </c>
      <c r="T40" s="10">
        <v>665</v>
      </c>
      <c r="U40" s="10">
        <v>710</v>
      </c>
      <c r="V40" s="10">
        <v>585</v>
      </c>
      <c r="W40" s="10" t="s">
        <v>246</v>
      </c>
      <c r="X40" s="10">
        <v>555</v>
      </c>
      <c r="Y40" s="10">
        <v>525</v>
      </c>
      <c r="Z40" s="10">
        <v>595</v>
      </c>
      <c r="AA40" s="10">
        <v>640</v>
      </c>
      <c r="AB40" s="10">
        <v>525</v>
      </c>
      <c r="AC40" s="10" t="s">
        <v>246</v>
      </c>
      <c r="AD40" s="10">
        <v>495</v>
      </c>
      <c r="AE40" s="10">
        <v>470</v>
      </c>
      <c r="AF40" s="10">
        <v>670</v>
      </c>
      <c r="AG40" s="10">
        <v>720</v>
      </c>
      <c r="AH40" s="10">
        <v>590</v>
      </c>
      <c r="AI40" s="10" t="s">
        <v>246</v>
      </c>
      <c r="AJ40" s="10">
        <v>560</v>
      </c>
      <c r="AK40" s="10">
        <v>530</v>
      </c>
      <c r="AL40" s="10">
        <v>790</v>
      </c>
      <c r="AM40" s="10">
        <v>845</v>
      </c>
      <c r="AN40" s="10">
        <v>695</v>
      </c>
      <c r="AO40" s="10" t="s">
        <v>246</v>
      </c>
      <c r="AP40" s="10">
        <v>655</v>
      </c>
      <c r="AQ40" s="10">
        <v>625</v>
      </c>
      <c r="AR40" s="10">
        <v>665</v>
      </c>
      <c r="AS40" s="10">
        <v>710</v>
      </c>
      <c r="AT40" s="10">
        <v>585</v>
      </c>
      <c r="AU40" s="10" t="s">
        <v>246</v>
      </c>
      <c r="AV40" s="10">
        <v>555</v>
      </c>
      <c r="AW40" s="10">
        <v>525</v>
      </c>
      <c r="AY40" s="27" t="s">
        <v>235</v>
      </c>
      <c r="AZ40" s="12">
        <f t="shared" si="1"/>
        <v>39</v>
      </c>
    </row>
    <row r="41" spans="1:52" ht="15" customHeight="1" x14ac:dyDescent="0.3">
      <c r="A41" s="13" t="s">
        <v>108</v>
      </c>
      <c r="B41" s="10">
        <v>770</v>
      </c>
      <c r="C41" s="10">
        <v>825</v>
      </c>
      <c r="D41" s="10">
        <v>680</v>
      </c>
      <c r="E41" s="10" t="s">
        <v>246</v>
      </c>
      <c r="F41" s="10" t="s">
        <v>246</v>
      </c>
      <c r="G41" s="10">
        <v>605</v>
      </c>
      <c r="H41" s="10">
        <v>955</v>
      </c>
      <c r="I41" s="10">
        <v>1020</v>
      </c>
      <c r="J41" s="10">
        <v>840</v>
      </c>
      <c r="K41" s="10" t="s">
        <v>246</v>
      </c>
      <c r="L41" s="10" t="s">
        <v>246</v>
      </c>
      <c r="M41" s="11">
        <v>750</v>
      </c>
      <c r="N41" s="10">
        <v>975</v>
      </c>
      <c r="O41" s="10">
        <v>1045</v>
      </c>
      <c r="P41" s="10">
        <v>860</v>
      </c>
      <c r="Q41" s="10" t="s">
        <v>246</v>
      </c>
      <c r="R41" s="10" t="s">
        <v>246</v>
      </c>
      <c r="S41" s="10">
        <v>770</v>
      </c>
      <c r="T41" s="10">
        <v>1030</v>
      </c>
      <c r="U41" s="10">
        <v>1105</v>
      </c>
      <c r="V41" s="10">
        <v>910</v>
      </c>
      <c r="W41" s="10" t="s">
        <v>246</v>
      </c>
      <c r="X41" s="10" t="s">
        <v>246</v>
      </c>
      <c r="Y41" s="10">
        <v>815</v>
      </c>
      <c r="Z41" s="10">
        <v>950</v>
      </c>
      <c r="AA41" s="10">
        <v>1015</v>
      </c>
      <c r="AB41" s="10">
        <v>835</v>
      </c>
      <c r="AC41" s="10" t="s">
        <v>246</v>
      </c>
      <c r="AD41" s="10" t="s">
        <v>246</v>
      </c>
      <c r="AE41" s="10">
        <v>750</v>
      </c>
      <c r="AF41" s="10">
        <v>980</v>
      </c>
      <c r="AG41" s="10">
        <v>1050</v>
      </c>
      <c r="AH41" s="10">
        <v>865</v>
      </c>
      <c r="AI41" s="10" t="s">
        <v>246</v>
      </c>
      <c r="AJ41" s="10" t="s">
        <v>246</v>
      </c>
      <c r="AK41" s="10">
        <v>775</v>
      </c>
      <c r="AL41" s="10">
        <v>1090</v>
      </c>
      <c r="AM41" s="10">
        <v>1170</v>
      </c>
      <c r="AN41" s="10">
        <v>965</v>
      </c>
      <c r="AO41" s="10" t="s">
        <v>246</v>
      </c>
      <c r="AP41" s="10" t="s">
        <v>246</v>
      </c>
      <c r="AQ41" s="10">
        <v>860</v>
      </c>
      <c r="AR41" s="10">
        <v>940</v>
      </c>
      <c r="AS41" s="10">
        <v>1005</v>
      </c>
      <c r="AT41" s="10">
        <v>830</v>
      </c>
      <c r="AU41" s="10" t="s">
        <v>246</v>
      </c>
      <c r="AV41" s="10" t="s">
        <v>246</v>
      </c>
      <c r="AW41" s="10">
        <v>740</v>
      </c>
      <c r="AY41" s="27" t="s">
        <v>236</v>
      </c>
      <c r="AZ41" s="12">
        <f t="shared" si="1"/>
        <v>40</v>
      </c>
    </row>
    <row r="42" spans="1:52" ht="15" customHeight="1" x14ac:dyDescent="0.3">
      <c r="A42" s="13" t="s">
        <v>113</v>
      </c>
      <c r="B42" s="10">
        <v>320</v>
      </c>
      <c r="C42" s="10">
        <v>340</v>
      </c>
      <c r="D42" s="10">
        <v>280</v>
      </c>
      <c r="E42" s="10">
        <v>265</v>
      </c>
      <c r="F42" s="10">
        <v>265</v>
      </c>
      <c r="G42" s="10">
        <v>250</v>
      </c>
      <c r="H42" s="10">
        <v>435</v>
      </c>
      <c r="I42" s="10">
        <v>470</v>
      </c>
      <c r="J42" s="10">
        <v>385</v>
      </c>
      <c r="K42" s="10">
        <v>365</v>
      </c>
      <c r="L42" s="10">
        <v>365</v>
      </c>
      <c r="M42" s="11">
        <v>345</v>
      </c>
      <c r="N42" s="10">
        <v>445</v>
      </c>
      <c r="O42" s="10">
        <v>475</v>
      </c>
      <c r="P42" s="10">
        <v>395</v>
      </c>
      <c r="Q42" s="10">
        <v>370</v>
      </c>
      <c r="R42" s="10">
        <v>370</v>
      </c>
      <c r="S42" s="10">
        <v>350</v>
      </c>
      <c r="T42" s="10">
        <v>500</v>
      </c>
      <c r="U42" s="10">
        <v>535</v>
      </c>
      <c r="V42" s="10">
        <v>440</v>
      </c>
      <c r="W42" s="10">
        <v>415</v>
      </c>
      <c r="X42" s="10">
        <v>415</v>
      </c>
      <c r="Y42" s="10">
        <v>395</v>
      </c>
      <c r="Z42" s="10">
        <v>430</v>
      </c>
      <c r="AA42" s="10">
        <v>460</v>
      </c>
      <c r="AB42" s="10">
        <v>380</v>
      </c>
      <c r="AC42" s="10">
        <v>355</v>
      </c>
      <c r="AD42" s="10">
        <v>355</v>
      </c>
      <c r="AE42" s="10">
        <v>340</v>
      </c>
      <c r="AF42" s="10">
        <v>475</v>
      </c>
      <c r="AG42" s="10">
        <v>505</v>
      </c>
      <c r="AH42" s="10">
        <v>420</v>
      </c>
      <c r="AI42" s="10">
        <v>395</v>
      </c>
      <c r="AJ42" s="10">
        <v>395</v>
      </c>
      <c r="AK42" s="10">
        <v>375</v>
      </c>
      <c r="AL42" s="10">
        <v>535</v>
      </c>
      <c r="AM42" s="10">
        <v>575</v>
      </c>
      <c r="AN42" s="10">
        <v>470</v>
      </c>
      <c r="AO42" s="10">
        <v>445</v>
      </c>
      <c r="AP42" s="10">
        <v>445</v>
      </c>
      <c r="AQ42" s="10">
        <v>425</v>
      </c>
      <c r="AR42" s="10">
        <v>425</v>
      </c>
      <c r="AS42" s="10">
        <v>455</v>
      </c>
      <c r="AT42" s="10">
        <v>375</v>
      </c>
      <c r="AU42" s="10">
        <v>355</v>
      </c>
      <c r="AV42" s="10">
        <v>355</v>
      </c>
      <c r="AW42" s="10">
        <v>335</v>
      </c>
      <c r="AY42" s="27" t="s">
        <v>276</v>
      </c>
      <c r="AZ42" s="12">
        <f t="shared" si="1"/>
        <v>41</v>
      </c>
    </row>
    <row r="43" spans="1:52" ht="15" customHeight="1" x14ac:dyDescent="0.3">
      <c r="A43" s="13" t="s">
        <v>114</v>
      </c>
      <c r="B43" s="10">
        <v>375</v>
      </c>
      <c r="C43" s="10">
        <v>400</v>
      </c>
      <c r="D43" s="10">
        <v>330</v>
      </c>
      <c r="E43" s="10">
        <v>310</v>
      </c>
      <c r="F43" s="10">
        <v>310</v>
      </c>
      <c r="G43" s="10">
        <v>295</v>
      </c>
      <c r="H43" s="10">
        <v>455</v>
      </c>
      <c r="I43" s="10">
        <v>485</v>
      </c>
      <c r="J43" s="10">
        <v>400</v>
      </c>
      <c r="K43" s="10">
        <v>375</v>
      </c>
      <c r="L43" s="10">
        <v>375</v>
      </c>
      <c r="M43" s="11">
        <v>360</v>
      </c>
      <c r="N43" s="10">
        <v>460</v>
      </c>
      <c r="O43" s="10">
        <v>490</v>
      </c>
      <c r="P43" s="10">
        <v>405</v>
      </c>
      <c r="Q43" s="10">
        <v>385</v>
      </c>
      <c r="R43" s="10">
        <v>385</v>
      </c>
      <c r="S43" s="10">
        <v>365</v>
      </c>
      <c r="T43" s="10">
        <v>630</v>
      </c>
      <c r="U43" s="10">
        <v>675</v>
      </c>
      <c r="V43" s="10">
        <v>560</v>
      </c>
      <c r="W43" s="10">
        <v>525</v>
      </c>
      <c r="X43" s="10">
        <v>525</v>
      </c>
      <c r="Y43" s="10">
        <v>500</v>
      </c>
      <c r="Z43" s="10">
        <v>445</v>
      </c>
      <c r="AA43" s="10">
        <v>475</v>
      </c>
      <c r="AB43" s="10">
        <v>395</v>
      </c>
      <c r="AC43" s="10">
        <v>370</v>
      </c>
      <c r="AD43" s="10">
        <v>370</v>
      </c>
      <c r="AE43" s="10">
        <v>350</v>
      </c>
      <c r="AF43" s="10">
        <v>495</v>
      </c>
      <c r="AG43" s="10">
        <v>530</v>
      </c>
      <c r="AH43" s="10">
        <v>435</v>
      </c>
      <c r="AI43" s="10">
        <v>410</v>
      </c>
      <c r="AJ43" s="10">
        <v>410</v>
      </c>
      <c r="AK43" s="10">
        <v>390</v>
      </c>
      <c r="AL43" s="10">
        <v>550</v>
      </c>
      <c r="AM43" s="10">
        <v>590</v>
      </c>
      <c r="AN43" s="10">
        <v>485</v>
      </c>
      <c r="AO43" s="10">
        <v>455</v>
      </c>
      <c r="AP43" s="10">
        <v>455</v>
      </c>
      <c r="AQ43" s="10">
        <v>435</v>
      </c>
      <c r="AR43" s="10">
        <v>440</v>
      </c>
      <c r="AS43" s="10">
        <v>470</v>
      </c>
      <c r="AT43" s="10">
        <v>385</v>
      </c>
      <c r="AU43" s="10">
        <v>365</v>
      </c>
      <c r="AV43" s="10">
        <v>365</v>
      </c>
      <c r="AW43" s="10">
        <v>345</v>
      </c>
      <c r="AY43" s="27" t="s">
        <v>238</v>
      </c>
      <c r="AZ43" s="12">
        <f t="shared" si="1"/>
        <v>42</v>
      </c>
    </row>
    <row r="44" spans="1:52" ht="15" customHeight="1" x14ac:dyDescent="0.3">
      <c r="A44" s="13" t="s">
        <v>116</v>
      </c>
      <c r="B44" s="10">
        <v>455</v>
      </c>
      <c r="C44" s="10">
        <v>490</v>
      </c>
      <c r="D44" s="10">
        <v>400</v>
      </c>
      <c r="E44" s="10" t="s">
        <v>246</v>
      </c>
      <c r="F44" s="10">
        <v>380</v>
      </c>
      <c r="G44" s="10">
        <v>360</v>
      </c>
      <c r="H44" s="10">
        <v>585</v>
      </c>
      <c r="I44" s="10">
        <v>625</v>
      </c>
      <c r="J44" s="10">
        <v>515</v>
      </c>
      <c r="K44" s="10" t="s">
        <v>246</v>
      </c>
      <c r="L44" s="10">
        <v>485</v>
      </c>
      <c r="M44" s="11">
        <v>460</v>
      </c>
      <c r="N44" s="10">
        <v>600</v>
      </c>
      <c r="O44" s="10">
        <v>640</v>
      </c>
      <c r="P44" s="10">
        <v>530</v>
      </c>
      <c r="Q44" s="10" t="s">
        <v>246</v>
      </c>
      <c r="R44" s="10">
        <v>500</v>
      </c>
      <c r="S44" s="10">
        <v>470</v>
      </c>
      <c r="T44" s="10">
        <v>590</v>
      </c>
      <c r="U44" s="10">
        <v>635</v>
      </c>
      <c r="V44" s="10">
        <v>520</v>
      </c>
      <c r="W44" s="10" t="s">
        <v>246</v>
      </c>
      <c r="X44" s="10">
        <v>495</v>
      </c>
      <c r="Y44" s="10">
        <v>465</v>
      </c>
      <c r="Z44" s="10">
        <v>570</v>
      </c>
      <c r="AA44" s="10">
        <v>610</v>
      </c>
      <c r="AB44" s="10">
        <v>500</v>
      </c>
      <c r="AC44" s="10" t="s">
        <v>246</v>
      </c>
      <c r="AD44" s="10">
        <v>475</v>
      </c>
      <c r="AE44" s="10">
        <v>450</v>
      </c>
      <c r="AF44" s="10">
        <v>635</v>
      </c>
      <c r="AG44" s="10">
        <v>680</v>
      </c>
      <c r="AH44" s="10">
        <v>560</v>
      </c>
      <c r="AI44" s="10" t="s">
        <v>246</v>
      </c>
      <c r="AJ44" s="10">
        <v>530</v>
      </c>
      <c r="AK44" s="10">
        <v>505</v>
      </c>
      <c r="AL44" s="10">
        <v>685</v>
      </c>
      <c r="AM44" s="10">
        <v>730</v>
      </c>
      <c r="AN44" s="10">
        <v>605</v>
      </c>
      <c r="AO44" s="10" t="s">
        <v>246</v>
      </c>
      <c r="AP44" s="10">
        <v>570</v>
      </c>
      <c r="AQ44" s="10">
        <v>540</v>
      </c>
      <c r="AR44" s="10">
        <v>550</v>
      </c>
      <c r="AS44" s="10">
        <v>585</v>
      </c>
      <c r="AT44" s="10">
        <v>485</v>
      </c>
      <c r="AU44" s="10" t="s">
        <v>246</v>
      </c>
      <c r="AV44" s="10">
        <v>455</v>
      </c>
      <c r="AW44" s="10">
        <v>430</v>
      </c>
      <c r="AY44" s="27" t="s">
        <v>269</v>
      </c>
      <c r="AZ44" s="12">
        <f t="shared" si="1"/>
        <v>43</v>
      </c>
    </row>
    <row r="45" spans="1:52" ht="15" customHeight="1" x14ac:dyDescent="0.3">
      <c r="A45" s="13" t="s">
        <v>117</v>
      </c>
      <c r="B45" s="10">
        <v>590</v>
      </c>
      <c r="C45" s="10">
        <v>635</v>
      </c>
      <c r="D45" s="10">
        <v>520</v>
      </c>
      <c r="E45" s="10" t="s">
        <v>246</v>
      </c>
      <c r="F45" s="10">
        <v>495</v>
      </c>
      <c r="G45" s="10">
        <v>465</v>
      </c>
      <c r="H45" s="10">
        <v>780</v>
      </c>
      <c r="I45" s="10">
        <v>835</v>
      </c>
      <c r="J45" s="10">
        <v>690</v>
      </c>
      <c r="K45" s="10" t="s">
        <v>246</v>
      </c>
      <c r="L45" s="10">
        <v>650</v>
      </c>
      <c r="M45" s="11">
        <v>615</v>
      </c>
      <c r="N45" s="10">
        <v>800</v>
      </c>
      <c r="O45" s="10">
        <v>855</v>
      </c>
      <c r="P45" s="10">
        <v>705</v>
      </c>
      <c r="Q45" s="10" t="s">
        <v>246</v>
      </c>
      <c r="R45" s="10">
        <v>665</v>
      </c>
      <c r="S45" s="10">
        <v>630</v>
      </c>
      <c r="T45" s="10">
        <v>810</v>
      </c>
      <c r="U45" s="10">
        <v>865</v>
      </c>
      <c r="V45" s="10">
        <v>715</v>
      </c>
      <c r="W45" s="10" t="s">
        <v>246</v>
      </c>
      <c r="X45" s="10">
        <v>675</v>
      </c>
      <c r="Y45" s="10">
        <v>640</v>
      </c>
      <c r="Z45" s="10">
        <v>760</v>
      </c>
      <c r="AA45" s="10">
        <v>815</v>
      </c>
      <c r="AB45" s="10">
        <v>670</v>
      </c>
      <c r="AC45" s="10" t="s">
        <v>246</v>
      </c>
      <c r="AD45" s="10">
        <v>635</v>
      </c>
      <c r="AE45" s="10">
        <v>600</v>
      </c>
      <c r="AF45" s="10">
        <v>835</v>
      </c>
      <c r="AG45" s="10">
        <v>895</v>
      </c>
      <c r="AH45" s="10">
        <v>735</v>
      </c>
      <c r="AI45" s="10" t="s">
        <v>246</v>
      </c>
      <c r="AJ45" s="10">
        <v>695</v>
      </c>
      <c r="AK45" s="10">
        <v>660</v>
      </c>
      <c r="AL45" s="10">
        <v>925</v>
      </c>
      <c r="AM45" s="10">
        <v>990</v>
      </c>
      <c r="AN45" s="10">
        <v>815</v>
      </c>
      <c r="AO45" s="10" t="s">
        <v>246</v>
      </c>
      <c r="AP45" s="10">
        <v>770</v>
      </c>
      <c r="AQ45" s="10">
        <v>730</v>
      </c>
      <c r="AR45" s="10">
        <v>725</v>
      </c>
      <c r="AS45" s="10">
        <v>775</v>
      </c>
      <c r="AT45" s="10">
        <v>640</v>
      </c>
      <c r="AU45" s="10" t="s">
        <v>246</v>
      </c>
      <c r="AV45" s="10">
        <v>605</v>
      </c>
      <c r="AW45" s="10">
        <v>570</v>
      </c>
      <c r="AY45" s="28" t="s">
        <v>240</v>
      </c>
      <c r="AZ45" s="12">
        <f t="shared" si="1"/>
        <v>44</v>
      </c>
    </row>
    <row r="46" spans="1:52" ht="15" customHeight="1" x14ac:dyDescent="0.3">
      <c r="A46" s="19" t="s">
        <v>185</v>
      </c>
      <c r="B46" s="10">
        <v>570</v>
      </c>
      <c r="C46" s="10">
        <v>610</v>
      </c>
      <c r="D46" s="10">
        <v>505</v>
      </c>
      <c r="E46" s="10">
        <v>475</v>
      </c>
      <c r="F46" s="10">
        <v>475</v>
      </c>
      <c r="G46" s="10">
        <v>450</v>
      </c>
      <c r="H46" s="10">
        <v>770</v>
      </c>
      <c r="I46" s="10">
        <v>825</v>
      </c>
      <c r="J46" s="10">
        <v>680</v>
      </c>
      <c r="K46" s="10">
        <v>640</v>
      </c>
      <c r="L46" s="10">
        <v>640</v>
      </c>
      <c r="M46" s="11">
        <v>610</v>
      </c>
      <c r="N46" s="10">
        <v>790</v>
      </c>
      <c r="O46" s="10">
        <v>845</v>
      </c>
      <c r="P46" s="10">
        <v>700</v>
      </c>
      <c r="Q46" s="10">
        <v>660</v>
      </c>
      <c r="R46" s="10">
        <v>660</v>
      </c>
      <c r="S46" s="10">
        <v>625</v>
      </c>
      <c r="T46" s="10">
        <v>835</v>
      </c>
      <c r="U46" s="10">
        <v>895</v>
      </c>
      <c r="V46" s="10">
        <v>735</v>
      </c>
      <c r="W46" s="10">
        <v>695</v>
      </c>
      <c r="X46" s="10">
        <v>695</v>
      </c>
      <c r="Y46" s="10">
        <v>660</v>
      </c>
      <c r="Z46" s="10">
        <v>755</v>
      </c>
      <c r="AA46" s="10">
        <v>810</v>
      </c>
      <c r="AB46" s="10">
        <v>665</v>
      </c>
      <c r="AC46" s="10">
        <v>630</v>
      </c>
      <c r="AD46" s="10">
        <v>630</v>
      </c>
      <c r="AE46" s="10">
        <v>595</v>
      </c>
      <c r="AF46" s="10">
        <v>860</v>
      </c>
      <c r="AG46" s="10">
        <v>920</v>
      </c>
      <c r="AH46" s="10">
        <v>755</v>
      </c>
      <c r="AI46" s="10">
        <v>715</v>
      </c>
      <c r="AJ46" s="10">
        <v>715</v>
      </c>
      <c r="AK46" s="10">
        <v>675</v>
      </c>
      <c r="AL46" s="10">
        <v>970</v>
      </c>
      <c r="AM46" s="10">
        <v>1035</v>
      </c>
      <c r="AN46" s="10">
        <v>855</v>
      </c>
      <c r="AO46" s="10">
        <v>805</v>
      </c>
      <c r="AP46" s="10">
        <v>805</v>
      </c>
      <c r="AQ46" s="10">
        <v>765</v>
      </c>
      <c r="AR46" s="10">
        <v>815</v>
      </c>
      <c r="AS46" s="10">
        <v>875</v>
      </c>
      <c r="AT46" s="10">
        <v>720</v>
      </c>
      <c r="AU46" s="10">
        <v>680</v>
      </c>
      <c r="AV46" s="10">
        <v>680</v>
      </c>
      <c r="AW46" s="10">
        <v>645</v>
      </c>
      <c r="AY46" s="28" t="s">
        <v>241</v>
      </c>
      <c r="AZ46" s="12">
        <f t="shared" si="1"/>
        <v>45</v>
      </c>
    </row>
    <row r="47" spans="1:52" ht="15" customHeight="1" x14ac:dyDescent="0.3">
      <c r="A47" s="19" t="s">
        <v>186</v>
      </c>
      <c r="B47" s="10">
        <v>375</v>
      </c>
      <c r="C47" s="10">
        <v>400</v>
      </c>
      <c r="D47" s="10">
        <v>330</v>
      </c>
      <c r="E47" s="10">
        <v>310</v>
      </c>
      <c r="F47" s="10">
        <v>310</v>
      </c>
      <c r="G47" s="10">
        <v>295</v>
      </c>
      <c r="H47" s="10">
        <v>565</v>
      </c>
      <c r="I47" s="10">
        <v>605</v>
      </c>
      <c r="J47" s="10">
        <v>500</v>
      </c>
      <c r="K47" s="10">
        <v>470</v>
      </c>
      <c r="L47" s="10">
        <v>470</v>
      </c>
      <c r="M47" s="11">
        <v>445</v>
      </c>
      <c r="N47" s="10">
        <v>580</v>
      </c>
      <c r="O47" s="10">
        <v>625</v>
      </c>
      <c r="P47" s="10">
        <v>515</v>
      </c>
      <c r="Q47" s="10">
        <v>485</v>
      </c>
      <c r="R47" s="10">
        <v>485</v>
      </c>
      <c r="S47" s="10">
        <v>460</v>
      </c>
      <c r="T47" s="10">
        <v>625</v>
      </c>
      <c r="U47" s="10">
        <v>670</v>
      </c>
      <c r="V47" s="10">
        <v>550</v>
      </c>
      <c r="W47" s="10">
        <v>520</v>
      </c>
      <c r="X47" s="10">
        <v>520</v>
      </c>
      <c r="Y47" s="10">
        <v>495</v>
      </c>
      <c r="Z47" s="10">
        <v>550</v>
      </c>
      <c r="AA47" s="10">
        <v>590</v>
      </c>
      <c r="AB47" s="10">
        <v>485</v>
      </c>
      <c r="AC47" s="10">
        <v>460</v>
      </c>
      <c r="AD47" s="10">
        <v>460</v>
      </c>
      <c r="AE47" s="10">
        <v>435</v>
      </c>
      <c r="AF47" s="10">
        <v>690</v>
      </c>
      <c r="AG47" s="10">
        <v>740</v>
      </c>
      <c r="AH47" s="10">
        <v>610</v>
      </c>
      <c r="AI47" s="10">
        <v>575</v>
      </c>
      <c r="AJ47" s="10">
        <v>575</v>
      </c>
      <c r="AK47" s="10">
        <v>545</v>
      </c>
      <c r="AL47" s="10">
        <v>790</v>
      </c>
      <c r="AM47" s="10">
        <v>845</v>
      </c>
      <c r="AN47" s="10">
        <v>695</v>
      </c>
      <c r="AO47" s="10">
        <v>655</v>
      </c>
      <c r="AP47" s="10">
        <v>655</v>
      </c>
      <c r="AQ47" s="10">
        <v>620</v>
      </c>
      <c r="AR47" s="10">
        <v>720</v>
      </c>
      <c r="AS47" s="10">
        <v>770</v>
      </c>
      <c r="AT47" s="10">
        <v>635</v>
      </c>
      <c r="AU47" s="10">
        <v>600</v>
      </c>
      <c r="AV47" s="10">
        <v>600</v>
      </c>
      <c r="AW47" s="10">
        <v>570</v>
      </c>
      <c r="AY47" s="28" t="s">
        <v>242</v>
      </c>
      <c r="AZ47" s="12">
        <f t="shared" si="1"/>
        <v>46</v>
      </c>
    </row>
    <row r="48" spans="1:52" ht="15" customHeight="1" x14ac:dyDescent="0.3">
      <c r="A48" s="19" t="s">
        <v>119</v>
      </c>
      <c r="B48" s="10">
        <v>5</v>
      </c>
      <c r="C48" s="10">
        <v>5</v>
      </c>
      <c r="D48" s="10">
        <v>5</v>
      </c>
      <c r="E48" s="10">
        <v>5</v>
      </c>
      <c r="F48" s="10">
        <v>5</v>
      </c>
      <c r="G48" s="10">
        <v>5</v>
      </c>
      <c r="H48" s="10">
        <v>80</v>
      </c>
      <c r="I48" s="10">
        <v>85</v>
      </c>
      <c r="J48" s="10">
        <v>70</v>
      </c>
      <c r="K48" s="10">
        <v>65</v>
      </c>
      <c r="L48" s="10">
        <v>65</v>
      </c>
      <c r="M48" s="11">
        <v>60</v>
      </c>
      <c r="N48" s="10">
        <v>80</v>
      </c>
      <c r="O48" s="10">
        <v>85</v>
      </c>
      <c r="P48" s="10">
        <v>70</v>
      </c>
      <c r="Q48" s="10">
        <v>70</v>
      </c>
      <c r="R48" s="10">
        <v>70</v>
      </c>
      <c r="S48" s="10">
        <v>65</v>
      </c>
      <c r="T48" s="10">
        <v>135</v>
      </c>
      <c r="U48" s="10">
        <v>140</v>
      </c>
      <c r="V48" s="10">
        <v>115</v>
      </c>
      <c r="W48" s="10">
        <v>110</v>
      </c>
      <c r="X48" s="10">
        <v>110</v>
      </c>
      <c r="Y48" s="10">
        <v>105</v>
      </c>
      <c r="Z48" s="10">
        <v>80</v>
      </c>
      <c r="AA48" s="10">
        <v>85</v>
      </c>
      <c r="AB48" s="10">
        <v>70</v>
      </c>
      <c r="AC48" s="10">
        <v>65</v>
      </c>
      <c r="AD48" s="10">
        <v>65</v>
      </c>
      <c r="AE48" s="10">
        <v>60</v>
      </c>
      <c r="AF48" s="10">
        <v>150</v>
      </c>
      <c r="AG48" s="10">
        <v>160</v>
      </c>
      <c r="AH48" s="10">
        <v>130</v>
      </c>
      <c r="AI48" s="10">
        <v>125</v>
      </c>
      <c r="AJ48" s="10">
        <v>125</v>
      </c>
      <c r="AK48" s="10">
        <v>115</v>
      </c>
      <c r="AL48" s="10">
        <v>150</v>
      </c>
      <c r="AM48" s="10">
        <v>165</v>
      </c>
      <c r="AN48" s="10">
        <v>135</v>
      </c>
      <c r="AO48" s="10">
        <v>125</v>
      </c>
      <c r="AP48" s="10">
        <v>125</v>
      </c>
      <c r="AQ48" s="10">
        <v>120</v>
      </c>
      <c r="AR48" s="10">
        <v>185</v>
      </c>
      <c r="AS48" s="10">
        <v>195</v>
      </c>
      <c r="AT48" s="10">
        <v>165</v>
      </c>
      <c r="AU48" s="10">
        <v>155</v>
      </c>
      <c r="AV48" s="10">
        <v>155</v>
      </c>
      <c r="AW48" s="10">
        <v>145</v>
      </c>
      <c r="AY48" s="28" t="s">
        <v>277</v>
      </c>
      <c r="AZ48" s="12">
        <f t="shared" si="1"/>
        <v>47</v>
      </c>
    </row>
    <row r="49" spans="1:52" ht="15" customHeight="1" x14ac:dyDescent="0.3">
      <c r="A49" s="13" t="s">
        <v>121</v>
      </c>
      <c r="B49" s="10" t="s">
        <v>246</v>
      </c>
      <c r="C49" s="10" t="s">
        <v>246</v>
      </c>
      <c r="D49" s="10" t="s">
        <v>246</v>
      </c>
      <c r="E49" s="10">
        <v>480</v>
      </c>
      <c r="F49" s="10">
        <v>480</v>
      </c>
      <c r="G49" s="10">
        <v>455</v>
      </c>
      <c r="H49" s="10" t="s">
        <v>246</v>
      </c>
      <c r="I49" s="10" t="s">
        <v>246</v>
      </c>
      <c r="J49" s="10" t="s">
        <v>246</v>
      </c>
      <c r="K49" s="10">
        <v>615</v>
      </c>
      <c r="L49" s="10">
        <v>615</v>
      </c>
      <c r="M49" s="11">
        <v>585</v>
      </c>
      <c r="N49" s="10" t="s">
        <v>246</v>
      </c>
      <c r="O49" s="10" t="s">
        <v>246</v>
      </c>
      <c r="P49" s="10" t="s">
        <v>246</v>
      </c>
      <c r="Q49" s="10">
        <v>615</v>
      </c>
      <c r="R49" s="10">
        <v>615</v>
      </c>
      <c r="S49" s="10">
        <v>585</v>
      </c>
      <c r="T49" s="10" t="s">
        <v>246</v>
      </c>
      <c r="U49" s="10" t="s">
        <v>246</v>
      </c>
      <c r="V49" s="10" t="s">
        <v>246</v>
      </c>
      <c r="W49" s="10">
        <v>640</v>
      </c>
      <c r="X49" s="10">
        <v>640</v>
      </c>
      <c r="Y49" s="10">
        <v>605</v>
      </c>
      <c r="Z49" s="10" t="s">
        <v>246</v>
      </c>
      <c r="AA49" s="10" t="s">
        <v>246</v>
      </c>
      <c r="AB49" s="10" t="s">
        <v>246</v>
      </c>
      <c r="AC49" s="10">
        <v>620</v>
      </c>
      <c r="AD49" s="10">
        <v>620</v>
      </c>
      <c r="AE49" s="10">
        <v>585</v>
      </c>
      <c r="AF49" s="10" t="s">
        <v>246</v>
      </c>
      <c r="AG49" s="10" t="s">
        <v>246</v>
      </c>
      <c r="AH49" s="10" t="s">
        <v>246</v>
      </c>
      <c r="AI49" s="10">
        <v>635</v>
      </c>
      <c r="AJ49" s="10">
        <v>635</v>
      </c>
      <c r="AK49" s="10">
        <v>600</v>
      </c>
      <c r="AL49" s="10" t="s">
        <v>246</v>
      </c>
      <c r="AM49" s="10" t="s">
        <v>246</v>
      </c>
      <c r="AN49" s="10" t="s">
        <v>246</v>
      </c>
      <c r="AO49" s="10">
        <v>740</v>
      </c>
      <c r="AP49" s="10">
        <v>740</v>
      </c>
      <c r="AQ49" s="10">
        <v>700</v>
      </c>
      <c r="AR49" s="10" t="s">
        <v>246</v>
      </c>
      <c r="AS49" s="10" t="s">
        <v>246</v>
      </c>
      <c r="AT49" s="10" t="s">
        <v>246</v>
      </c>
      <c r="AU49" s="10">
        <v>605</v>
      </c>
      <c r="AV49" s="10">
        <v>605</v>
      </c>
      <c r="AW49" s="10">
        <v>570</v>
      </c>
      <c r="AY49" s="28" t="s">
        <v>244</v>
      </c>
      <c r="AZ49" s="12">
        <f t="shared" si="1"/>
        <v>48</v>
      </c>
    </row>
    <row r="50" spans="1:52" ht="15" customHeight="1" x14ac:dyDescent="0.3">
      <c r="A50" s="13" t="s">
        <v>122</v>
      </c>
      <c r="B50" s="10" t="s">
        <v>246</v>
      </c>
      <c r="C50" s="10" t="s">
        <v>246</v>
      </c>
      <c r="D50" s="10" t="s">
        <v>246</v>
      </c>
      <c r="E50" s="10">
        <v>40</v>
      </c>
      <c r="F50" s="10">
        <v>40</v>
      </c>
      <c r="G50" s="10">
        <v>35</v>
      </c>
      <c r="H50" s="10" t="s">
        <v>246</v>
      </c>
      <c r="I50" s="10" t="s">
        <v>246</v>
      </c>
      <c r="J50" s="10" t="s">
        <v>246</v>
      </c>
      <c r="K50" s="10">
        <v>65</v>
      </c>
      <c r="L50" s="10">
        <v>65</v>
      </c>
      <c r="M50" s="11">
        <v>65</v>
      </c>
      <c r="N50" s="10" t="s">
        <v>246</v>
      </c>
      <c r="O50" s="10" t="s">
        <v>246</v>
      </c>
      <c r="P50" s="10" t="s">
        <v>246</v>
      </c>
      <c r="Q50" s="10">
        <v>70</v>
      </c>
      <c r="R50" s="10">
        <v>70</v>
      </c>
      <c r="S50" s="10">
        <v>65</v>
      </c>
      <c r="T50" s="10" t="s">
        <v>246</v>
      </c>
      <c r="U50" s="10" t="s">
        <v>246</v>
      </c>
      <c r="V50" s="10" t="s">
        <v>246</v>
      </c>
      <c r="W50" s="10">
        <v>95</v>
      </c>
      <c r="X50" s="10">
        <v>95</v>
      </c>
      <c r="Y50" s="10">
        <v>90</v>
      </c>
      <c r="Z50" s="10" t="s">
        <v>246</v>
      </c>
      <c r="AA50" s="10" t="s">
        <v>246</v>
      </c>
      <c r="AB50" s="10" t="s">
        <v>246</v>
      </c>
      <c r="AC50" s="10">
        <v>70</v>
      </c>
      <c r="AD50" s="10">
        <v>70</v>
      </c>
      <c r="AE50" s="10">
        <v>65</v>
      </c>
      <c r="AF50" s="10" t="s">
        <v>246</v>
      </c>
      <c r="AG50" s="10" t="s">
        <v>246</v>
      </c>
      <c r="AH50" s="10" t="s">
        <v>246</v>
      </c>
      <c r="AI50" s="10">
        <v>110</v>
      </c>
      <c r="AJ50" s="10">
        <v>110</v>
      </c>
      <c r="AK50" s="10">
        <v>105</v>
      </c>
      <c r="AL50" s="10" t="s">
        <v>246</v>
      </c>
      <c r="AM50" s="10" t="s">
        <v>246</v>
      </c>
      <c r="AN50" s="10" t="s">
        <v>246</v>
      </c>
      <c r="AO50" s="10">
        <v>145</v>
      </c>
      <c r="AP50" s="10">
        <v>145</v>
      </c>
      <c r="AQ50" s="10">
        <v>135</v>
      </c>
      <c r="AR50" s="10" t="s">
        <v>246</v>
      </c>
      <c r="AS50" s="10" t="s">
        <v>246</v>
      </c>
      <c r="AT50" s="10" t="s">
        <v>246</v>
      </c>
      <c r="AU50" s="10">
        <v>130</v>
      </c>
      <c r="AV50" s="10">
        <v>130</v>
      </c>
      <c r="AW50" s="10">
        <v>125</v>
      </c>
      <c r="AY50" s="28" t="s">
        <v>270</v>
      </c>
      <c r="AZ50" s="12">
        <f t="shared" si="1"/>
        <v>49</v>
      </c>
    </row>
    <row r="51" spans="1:52" ht="15" customHeight="1" x14ac:dyDescent="0.3">
      <c r="A51" s="13" t="s">
        <v>123</v>
      </c>
      <c r="B51" s="10" t="s">
        <v>246</v>
      </c>
      <c r="C51" s="10" t="s">
        <v>246</v>
      </c>
      <c r="D51" s="10" t="s">
        <v>246</v>
      </c>
      <c r="E51" s="10">
        <v>125</v>
      </c>
      <c r="F51" s="10">
        <v>125</v>
      </c>
      <c r="G51" s="10">
        <v>120</v>
      </c>
      <c r="H51" s="10" t="s">
        <v>246</v>
      </c>
      <c r="I51" s="10" t="s">
        <v>246</v>
      </c>
      <c r="J51" s="10" t="s">
        <v>246</v>
      </c>
      <c r="K51" s="10">
        <v>195</v>
      </c>
      <c r="L51" s="10">
        <v>195</v>
      </c>
      <c r="M51" s="11">
        <v>185</v>
      </c>
      <c r="N51" s="10" t="s">
        <v>246</v>
      </c>
      <c r="O51" s="10" t="s">
        <v>246</v>
      </c>
      <c r="P51" s="10" t="s">
        <v>246</v>
      </c>
      <c r="Q51" s="10">
        <v>195</v>
      </c>
      <c r="R51" s="10">
        <v>195</v>
      </c>
      <c r="S51" s="10">
        <v>185</v>
      </c>
      <c r="T51" s="10" t="s">
        <v>246</v>
      </c>
      <c r="U51" s="10" t="s">
        <v>246</v>
      </c>
      <c r="V51" s="10" t="s">
        <v>246</v>
      </c>
      <c r="W51" s="10">
        <v>235</v>
      </c>
      <c r="X51" s="10">
        <v>235</v>
      </c>
      <c r="Y51" s="10">
        <v>225</v>
      </c>
      <c r="Z51" s="10" t="s">
        <v>246</v>
      </c>
      <c r="AA51" s="10" t="s">
        <v>246</v>
      </c>
      <c r="AB51" s="10" t="s">
        <v>246</v>
      </c>
      <c r="AC51" s="10">
        <v>200</v>
      </c>
      <c r="AD51" s="10">
        <v>200</v>
      </c>
      <c r="AE51" s="10">
        <v>185</v>
      </c>
      <c r="AF51" s="10" t="s">
        <v>246</v>
      </c>
      <c r="AG51" s="10" t="s">
        <v>246</v>
      </c>
      <c r="AH51" s="10" t="s">
        <v>246</v>
      </c>
      <c r="AI51" s="10">
        <v>250</v>
      </c>
      <c r="AJ51" s="10">
        <v>250</v>
      </c>
      <c r="AK51" s="10">
        <v>235</v>
      </c>
      <c r="AL51" s="10" t="s">
        <v>246</v>
      </c>
      <c r="AM51" s="10" t="s">
        <v>246</v>
      </c>
      <c r="AN51" s="10" t="s">
        <v>246</v>
      </c>
      <c r="AO51" s="10">
        <v>325</v>
      </c>
      <c r="AP51" s="10">
        <v>325</v>
      </c>
      <c r="AQ51" s="10">
        <v>305</v>
      </c>
      <c r="AR51" s="10" t="s">
        <v>246</v>
      </c>
      <c r="AS51" s="10" t="s">
        <v>246</v>
      </c>
      <c r="AT51" s="10" t="s">
        <v>246</v>
      </c>
      <c r="AU51" s="10">
        <v>290</v>
      </c>
      <c r="AV51" s="10">
        <v>290</v>
      </c>
      <c r="AW51" s="10">
        <v>275</v>
      </c>
    </row>
    <row r="52" spans="1:52" ht="15" customHeight="1" x14ac:dyDescent="0.3">
      <c r="A52" s="13" t="s">
        <v>187</v>
      </c>
      <c r="B52" s="10" t="s">
        <v>246</v>
      </c>
      <c r="C52" s="10" t="s">
        <v>246</v>
      </c>
      <c r="D52" s="10" t="s">
        <v>246</v>
      </c>
      <c r="E52" s="10">
        <v>225</v>
      </c>
      <c r="F52" s="10">
        <v>225</v>
      </c>
      <c r="G52" s="10">
        <v>210</v>
      </c>
      <c r="H52" s="10" t="s">
        <v>246</v>
      </c>
      <c r="I52" s="10" t="s">
        <v>246</v>
      </c>
      <c r="J52" s="10" t="s">
        <v>246</v>
      </c>
      <c r="K52" s="10">
        <v>320</v>
      </c>
      <c r="L52" s="10">
        <v>320</v>
      </c>
      <c r="M52" s="11">
        <v>305</v>
      </c>
      <c r="N52" s="10" t="s">
        <v>246</v>
      </c>
      <c r="O52" s="10" t="s">
        <v>246</v>
      </c>
      <c r="P52" s="10" t="s">
        <v>246</v>
      </c>
      <c r="Q52" s="10">
        <v>320</v>
      </c>
      <c r="R52" s="10">
        <v>320</v>
      </c>
      <c r="S52" s="10">
        <v>305</v>
      </c>
      <c r="T52" s="10" t="s">
        <v>246</v>
      </c>
      <c r="U52" s="10" t="s">
        <v>246</v>
      </c>
      <c r="V52" s="10" t="s">
        <v>246</v>
      </c>
      <c r="W52" s="10">
        <v>370</v>
      </c>
      <c r="X52" s="10">
        <v>370</v>
      </c>
      <c r="Y52" s="10">
        <v>350</v>
      </c>
      <c r="Z52" s="10" t="s">
        <v>246</v>
      </c>
      <c r="AA52" s="10" t="s">
        <v>246</v>
      </c>
      <c r="AB52" s="10" t="s">
        <v>246</v>
      </c>
      <c r="AC52" s="10">
        <v>325</v>
      </c>
      <c r="AD52" s="10">
        <v>325</v>
      </c>
      <c r="AE52" s="10">
        <v>305</v>
      </c>
      <c r="AF52" s="10" t="s">
        <v>246</v>
      </c>
      <c r="AG52" s="10" t="s">
        <v>246</v>
      </c>
      <c r="AH52" s="10" t="s">
        <v>246</v>
      </c>
      <c r="AI52" s="10">
        <v>390</v>
      </c>
      <c r="AJ52" s="10">
        <v>390</v>
      </c>
      <c r="AK52" s="10">
        <v>370</v>
      </c>
      <c r="AL52" s="10" t="s">
        <v>246</v>
      </c>
      <c r="AM52" s="10" t="s">
        <v>246</v>
      </c>
      <c r="AN52" s="10" t="s">
        <v>246</v>
      </c>
      <c r="AO52" s="10">
        <v>480</v>
      </c>
      <c r="AP52" s="10">
        <v>480</v>
      </c>
      <c r="AQ52" s="10">
        <v>455</v>
      </c>
      <c r="AR52" s="10" t="s">
        <v>246</v>
      </c>
      <c r="AS52" s="10" t="s">
        <v>246</v>
      </c>
      <c r="AT52" s="10" t="s">
        <v>246</v>
      </c>
      <c r="AU52" s="10">
        <v>445</v>
      </c>
      <c r="AV52" s="10">
        <v>445</v>
      </c>
      <c r="AW52" s="10">
        <v>425</v>
      </c>
    </row>
    <row r="53" spans="1:52" ht="15" customHeight="1" x14ac:dyDescent="0.3">
      <c r="A53" s="19" t="s">
        <v>251</v>
      </c>
      <c r="B53" s="10" t="s">
        <v>246</v>
      </c>
      <c r="C53" s="10" t="s">
        <v>246</v>
      </c>
      <c r="D53" s="10" t="s">
        <v>246</v>
      </c>
      <c r="E53" s="10">
        <v>225</v>
      </c>
      <c r="F53" s="10">
        <v>225</v>
      </c>
      <c r="G53" s="10">
        <v>210</v>
      </c>
      <c r="H53" s="10" t="s">
        <v>246</v>
      </c>
      <c r="I53" s="10" t="s">
        <v>246</v>
      </c>
      <c r="J53" s="10" t="s">
        <v>246</v>
      </c>
      <c r="K53" s="10">
        <v>320</v>
      </c>
      <c r="L53" s="10">
        <v>320</v>
      </c>
      <c r="M53" s="11">
        <v>305</v>
      </c>
      <c r="N53" s="10" t="s">
        <v>246</v>
      </c>
      <c r="O53" s="10" t="s">
        <v>246</v>
      </c>
      <c r="P53" s="10" t="s">
        <v>246</v>
      </c>
      <c r="Q53" s="10">
        <v>320</v>
      </c>
      <c r="R53" s="10">
        <v>320</v>
      </c>
      <c r="S53" s="10">
        <v>305</v>
      </c>
      <c r="T53" s="10" t="s">
        <v>246</v>
      </c>
      <c r="U53" s="10" t="s">
        <v>246</v>
      </c>
      <c r="V53" s="10" t="s">
        <v>246</v>
      </c>
      <c r="W53" s="10">
        <v>370</v>
      </c>
      <c r="X53" s="10">
        <v>370</v>
      </c>
      <c r="Y53" s="10">
        <v>350</v>
      </c>
      <c r="Z53" s="10" t="s">
        <v>246</v>
      </c>
      <c r="AA53" s="10" t="s">
        <v>246</v>
      </c>
      <c r="AB53" s="10" t="s">
        <v>246</v>
      </c>
      <c r="AC53" s="10">
        <v>325</v>
      </c>
      <c r="AD53" s="10">
        <v>325</v>
      </c>
      <c r="AE53" s="10">
        <v>305</v>
      </c>
      <c r="AF53" s="10" t="s">
        <v>246</v>
      </c>
      <c r="AG53" s="10" t="s">
        <v>246</v>
      </c>
      <c r="AH53" s="10" t="s">
        <v>246</v>
      </c>
      <c r="AI53" s="10">
        <v>390</v>
      </c>
      <c r="AJ53" s="10">
        <v>390</v>
      </c>
      <c r="AK53" s="10">
        <v>370</v>
      </c>
      <c r="AL53" s="10" t="s">
        <v>246</v>
      </c>
      <c r="AM53" s="10" t="s">
        <v>246</v>
      </c>
      <c r="AN53" s="10" t="s">
        <v>246</v>
      </c>
      <c r="AO53" s="10">
        <v>480</v>
      </c>
      <c r="AP53" s="10">
        <v>480</v>
      </c>
      <c r="AQ53" s="10">
        <v>455</v>
      </c>
      <c r="AR53" s="10" t="s">
        <v>246</v>
      </c>
      <c r="AS53" s="10" t="s">
        <v>246</v>
      </c>
      <c r="AT53" s="10" t="s">
        <v>246</v>
      </c>
      <c r="AU53" s="10">
        <v>445</v>
      </c>
      <c r="AV53" s="10">
        <v>445</v>
      </c>
      <c r="AW53" s="10">
        <v>425</v>
      </c>
    </row>
    <row r="54" spans="1:52" ht="15" customHeight="1" x14ac:dyDescent="0.3">
      <c r="A54" s="13" t="s">
        <v>188</v>
      </c>
      <c r="B54" s="10" t="s">
        <v>246</v>
      </c>
      <c r="C54" s="10" t="s">
        <v>246</v>
      </c>
      <c r="D54" s="10" t="s">
        <v>246</v>
      </c>
      <c r="E54" s="10">
        <v>40</v>
      </c>
      <c r="F54" s="10">
        <v>40</v>
      </c>
      <c r="G54" s="10">
        <v>35</v>
      </c>
      <c r="H54" s="10" t="s">
        <v>246</v>
      </c>
      <c r="I54" s="10" t="s">
        <v>246</v>
      </c>
      <c r="J54" s="10" t="s">
        <v>246</v>
      </c>
      <c r="K54" s="10">
        <v>130</v>
      </c>
      <c r="L54" s="10">
        <v>130</v>
      </c>
      <c r="M54" s="11">
        <v>125</v>
      </c>
      <c r="N54" s="10" t="s">
        <v>246</v>
      </c>
      <c r="O54" s="10" t="s">
        <v>246</v>
      </c>
      <c r="P54" s="10" t="s">
        <v>246</v>
      </c>
      <c r="Q54" s="10">
        <v>140</v>
      </c>
      <c r="R54" s="10">
        <v>140</v>
      </c>
      <c r="S54" s="10">
        <v>130</v>
      </c>
      <c r="T54" s="10" t="s">
        <v>246</v>
      </c>
      <c r="U54" s="10" t="s">
        <v>246</v>
      </c>
      <c r="V54" s="10" t="s">
        <v>246</v>
      </c>
      <c r="W54" s="10">
        <v>190</v>
      </c>
      <c r="X54" s="10">
        <v>190</v>
      </c>
      <c r="Y54" s="10">
        <v>180</v>
      </c>
      <c r="Z54" s="10" t="s">
        <v>246</v>
      </c>
      <c r="AA54" s="10" t="s">
        <v>246</v>
      </c>
      <c r="AB54" s="10" t="s">
        <v>246</v>
      </c>
      <c r="AC54" s="10">
        <v>125</v>
      </c>
      <c r="AD54" s="10">
        <v>125</v>
      </c>
      <c r="AE54" s="10">
        <v>120</v>
      </c>
      <c r="AF54" s="10" t="s">
        <v>246</v>
      </c>
      <c r="AG54" s="10" t="s">
        <v>246</v>
      </c>
      <c r="AH54" s="10" t="s">
        <v>246</v>
      </c>
      <c r="AI54" s="10">
        <v>260</v>
      </c>
      <c r="AJ54" s="10">
        <v>260</v>
      </c>
      <c r="AK54" s="10">
        <v>245</v>
      </c>
      <c r="AL54" s="10" t="s">
        <v>246</v>
      </c>
      <c r="AM54" s="10" t="s">
        <v>246</v>
      </c>
      <c r="AN54" s="10" t="s">
        <v>246</v>
      </c>
      <c r="AO54" s="10">
        <v>275</v>
      </c>
      <c r="AP54" s="10">
        <v>275</v>
      </c>
      <c r="AQ54" s="10">
        <v>260</v>
      </c>
      <c r="AR54" s="10" t="s">
        <v>246</v>
      </c>
      <c r="AS54" s="10" t="s">
        <v>246</v>
      </c>
      <c r="AT54" s="10" t="s">
        <v>246</v>
      </c>
      <c r="AU54" s="10">
        <v>300</v>
      </c>
      <c r="AV54" s="10">
        <v>300</v>
      </c>
      <c r="AW54" s="10">
        <v>285</v>
      </c>
    </row>
    <row r="55" spans="1:52" ht="15" customHeight="1" x14ac:dyDescent="0.3">
      <c r="A55" s="13" t="s">
        <v>252</v>
      </c>
      <c r="B55" s="10" t="s">
        <v>246</v>
      </c>
      <c r="C55" s="10" t="s">
        <v>246</v>
      </c>
      <c r="D55" s="10" t="s">
        <v>246</v>
      </c>
      <c r="E55" s="10">
        <v>310</v>
      </c>
      <c r="F55" s="10">
        <v>310</v>
      </c>
      <c r="G55" s="10">
        <v>295</v>
      </c>
      <c r="H55" s="10" t="s">
        <v>246</v>
      </c>
      <c r="I55" s="10" t="s">
        <v>246</v>
      </c>
      <c r="J55" s="10" t="s">
        <v>246</v>
      </c>
      <c r="K55" s="10">
        <v>445</v>
      </c>
      <c r="L55" s="10">
        <v>445</v>
      </c>
      <c r="M55" s="11">
        <v>420</v>
      </c>
      <c r="N55" s="10" t="s">
        <v>246</v>
      </c>
      <c r="O55" s="10" t="s">
        <v>246</v>
      </c>
      <c r="P55" s="10" t="s">
        <v>246</v>
      </c>
      <c r="Q55" s="10">
        <v>445</v>
      </c>
      <c r="R55" s="10">
        <v>445</v>
      </c>
      <c r="S55" s="10">
        <v>420</v>
      </c>
      <c r="T55" s="10" t="s">
        <v>246</v>
      </c>
      <c r="U55" s="10" t="s">
        <v>246</v>
      </c>
      <c r="V55" s="10" t="s">
        <v>246</v>
      </c>
      <c r="W55" s="10">
        <v>445</v>
      </c>
      <c r="X55" s="10">
        <v>445</v>
      </c>
      <c r="Y55" s="10">
        <v>425</v>
      </c>
      <c r="Z55" s="10" t="s">
        <v>246</v>
      </c>
      <c r="AA55" s="10" t="s">
        <v>246</v>
      </c>
      <c r="AB55" s="10" t="s">
        <v>246</v>
      </c>
      <c r="AC55" s="10">
        <v>445</v>
      </c>
      <c r="AD55" s="10">
        <v>445</v>
      </c>
      <c r="AE55" s="10">
        <v>420</v>
      </c>
      <c r="AF55" s="10" t="s">
        <v>246</v>
      </c>
      <c r="AG55" s="10" t="s">
        <v>246</v>
      </c>
      <c r="AH55" s="10" t="s">
        <v>246</v>
      </c>
      <c r="AI55" s="10">
        <v>460</v>
      </c>
      <c r="AJ55" s="10">
        <v>460</v>
      </c>
      <c r="AK55" s="10">
        <v>440</v>
      </c>
      <c r="AL55" s="10" t="s">
        <v>246</v>
      </c>
      <c r="AM55" s="10" t="s">
        <v>246</v>
      </c>
      <c r="AN55" s="10" t="s">
        <v>246</v>
      </c>
      <c r="AO55" s="10">
        <v>530</v>
      </c>
      <c r="AP55" s="10">
        <v>530</v>
      </c>
      <c r="AQ55" s="10">
        <v>505</v>
      </c>
      <c r="AR55" s="10" t="s">
        <v>246</v>
      </c>
      <c r="AS55" s="10" t="s">
        <v>246</v>
      </c>
      <c r="AT55" s="10" t="s">
        <v>246</v>
      </c>
      <c r="AU55" s="10">
        <v>470</v>
      </c>
      <c r="AV55" s="10">
        <v>470</v>
      </c>
      <c r="AW55" s="10">
        <v>445</v>
      </c>
    </row>
    <row r="56" spans="1:52" ht="15" customHeight="1" x14ac:dyDescent="0.3">
      <c r="A56" s="13" t="s">
        <v>130</v>
      </c>
      <c r="B56" s="10" t="s">
        <v>246</v>
      </c>
      <c r="C56" s="10" t="s">
        <v>246</v>
      </c>
      <c r="D56" s="10" t="s">
        <v>246</v>
      </c>
      <c r="E56" s="10" t="s">
        <v>246</v>
      </c>
      <c r="F56" s="10">
        <v>430</v>
      </c>
      <c r="G56" s="10">
        <v>410</v>
      </c>
      <c r="H56" s="10" t="s">
        <v>246</v>
      </c>
      <c r="I56" s="10" t="s">
        <v>246</v>
      </c>
      <c r="J56" s="10" t="s">
        <v>246</v>
      </c>
      <c r="K56" s="10" t="s">
        <v>246</v>
      </c>
      <c r="L56" s="10">
        <v>500</v>
      </c>
      <c r="M56" s="11">
        <v>470</v>
      </c>
      <c r="N56" s="10" t="s">
        <v>246</v>
      </c>
      <c r="O56" s="10" t="s">
        <v>246</v>
      </c>
      <c r="P56" s="10" t="s">
        <v>246</v>
      </c>
      <c r="Q56" s="10" t="s">
        <v>246</v>
      </c>
      <c r="R56" s="10">
        <v>505</v>
      </c>
      <c r="S56" s="10">
        <v>480</v>
      </c>
      <c r="T56" s="10" t="s">
        <v>246</v>
      </c>
      <c r="U56" s="10" t="s">
        <v>246</v>
      </c>
      <c r="V56" s="10" t="s">
        <v>246</v>
      </c>
      <c r="W56" s="10" t="s">
        <v>246</v>
      </c>
      <c r="X56" s="10">
        <v>705</v>
      </c>
      <c r="Y56" s="10">
        <v>670</v>
      </c>
      <c r="Z56" s="10" t="s">
        <v>246</v>
      </c>
      <c r="AA56" s="10" t="s">
        <v>246</v>
      </c>
      <c r="AB56" s="10" t="s">
        <v>246</v>
      </c>
      <c r="AC56" s="10" t="s">
        <v>246</v>
      </c>
      <c r="AD56" s="10">
        <v>495</v>
      </c>
      <c r="AE56" s="10">
        <v>470</v>
      </c>
      <c r="AF56" s="10" t="s">
        <v>246</v>
      </c>
      <c r="AG56" s="10" t="s">
        <v>246</v>
      </c>
      <c r="AH56" s="10" t="s">
        <v>246</v>
      </c>
      <c r="AI56" s="10" t="s">
        <v>246</v>
      </c>
      <c r="AJ56" s="10">
        <v>580</v>
      </c>
      <c r="AK56" s="10">
        <v>550</v>
      </c>
      <c r="AL56" s="10" t="s">
        <v>246</v>
      </c>
      <c r="AM56" s="10" t="s">
        <v>246</v>
      </c>
      <c r="AN56" s="10" t="s">
        <v>246</v>
      </c>
      <c r="AO56" s="10" t="s">
        <v>246</v>
      </c>
      <c r="AP56" s="10">
        <v>640</v>
      </c>
      <c r="AQ56" s="10">
        <v>605</v>
      </c>
      <c r="AR56" s="10" t="s">
        <v>246</v>
      </c>
      <c r="AS56" s="10" t="s">
        <v>246</v>
      </c>
      <c r="AT56" s="10" t="s">
        <v>246</v>
      </c>
      <c r="AU56" s="10" t="s">
        <v>246</v>
      </c>
      <c r="AV56" s="10">
        <v>510</v>
      </c>
      <c r="AW56" s="10">
        <v>485</v>
      </c>
    </row>
    <row r="57" spans="1:52" ht="15" customHeight="1" x14ac:dyDescent="0.3">
      <c r="A57" s="13" t="s">
        <v>131</v>
      </c>
      <c r="B57" s="10" t="s">
        <v>246</v>
      </c>
      <c r="C57" s="10" t="s">
        <v>246</v>
      </c>
      <c r="D57" s="10" t="s">
        <v>246</v>
      </c>
      <c r="E57" s="10">
        <v>235</v>
      </c>
      <c r="F57" s="10">
        <v>235</v>
      </c>
      <c r="G57" s="10">
        <v>220</v>
      </c>
      <c r="H57" s="10" t="s">
        <v>246</v>
      </c>
      <c r="I57" s="10" t="s">
        <v>246</v>
      </c>
      <c r="J57" s="10" t="s">
        <v>246</v>
      </c>
      <c r="K57" s="10">
        <v>360</v>
      </c>
      <c r="L57" s="10">
        <v>360</v>
      </c>
      <c r="M57" s="11">
        <v>340</v>
      </c>
      <c r="N57" s="10" t="s">
        <v>246</v>
      </c>
      <c r="O57" s="10" t="s">
        <v>246</v>
      </c>
      <c r="P57" s="10" t="s">
        <v>246</v>
      </c>
      <c r="Q57" s="10">
        <v>360</v>
      </c>
      <c r="R57" s="10">
        <v>360</v>
      </c>
      <c r="S57" s="10">
        <v>340</v>
      </c>
      <c r="T57" s="10" t="s">
        <v>246</v>
      </c>
      <c r="U57" s="10" t="s">
        <v>246</v>
      </c>
      <c r="V57" s="10" t="s">
        <v>246</v>
      </c>
      <c r="W57" s="10">
        <v>375</v>
      </c>
      <c r="X57" s="10">
        <v>375</v>
      </c>
      <c r="Y57" s="10">
        <v>355</v>
      </c>
      <c r="Z57" s="10" t="s">
        <v>246</v>
      </c>
      <c r="AA57" s="10" t="s">
        <v>246</v>
      </c>
      <c r="AB57" s="10" t="s">
        <v>246</v>
      </c>
      <c r="AC57" s="10">
        <v>360</v>
      </c>
      <c r="AD57" s="10">
        <v>360</v>
      </c>
      <c r="AE57" s="10">
        <v>345</v>
      </c>
      <c r="AF57" s="10" t="s">
        <v>246</v>
      </c>
      <c r="AG57" s="10" t="s">
        <v>246</v>
      </c>
      <c r="AH57" s="10" t="s">
        <v>246</v>
      </c>
      <c r="AI57" s="10">
        <v>385</v>
      </c>
      <c r="AJ57" s="10">
        <v>385</v>
      </c>
      <c r="AK57" s="10">
        <v>365</v>
      </c>
      <c r="AL57" s="10" t="s">
        <v>246</v>
      </c>
      <c r="AM57" s="10" t="s">
        <v>246</v>
      </c>
      <c r="AN57" s="10" t="s">
        <v>246</v>
      </c>
      <c r="AO57" s="10">
        <v>460</v>
      </c>
      <c r="AP57" s="10">
        <v>460</v>
      </c>
      <c r="AQ57" s="10">
        <v>435</v>
      </c>
      <c r="AR57" s="10" t="s">
        <v>246</v>
      </c>
      <c r="AS57" s="10" t="s">
        <v>246</v>
      </c>
      <c r="AT57" s="10" t="s">
        <v>246</v>
      </c>
      <c r="AU57" s="10">
        <v>425</v>
      </c>
      <c r="AV57" s="10">
        <v>425</v>
      </c>
      <c r="AW57" s="10">
        <v>405</v>
      </c>
    </row>
    <row r="58" spans="1:52" ht="15" customHeight="1" x14ac:dyDescent="0.3">
      <c r="A58" s="13" t="s">
        <v>133</v>
      </c>
      <c r="B58" s="10" t="s">
        <v>246</v>
      </c>
      <c r="C58" s="10" t="s">
        <v>246</v>
      </c>
      <c r="D58" s="10" t="s">
        <v>246</v>
      </c>
      <c r="E58" s="10">
        <v>435</v>
      </c>
      <c r="F58" s="10">
        <v>435</v>
      </c>
      <c r="G58" s="10">
        <v>410</v>
      </c>
      <c r="H58" s="10" t="s">
        <v>246</v>
      </c>
      <c r="I58" s="10" t="s">
        <v>246</v>
      </c>
      <c r="J58" s="10" t="s">
        <v>246</v>
      </c>
      <c r="K58" s="10">
        <v>560</v>
      </c>
      <c r="L58" s="10">
        <v>560</v>
      </c>
      <c r="M58" s="11">
        <v>530</v>
      </c>
      <c r="N58" s="10" t="s">
        <v>246</v>
      </c>
      <c r="O58" s="10" t="s">
        <v>246</v>
      </c>
      <c r="P58" s="10" t="s">
        <v>246</v>
      </c>
      <c r="Q58" s="10">
        <v>560</v>
      </c>
      <c r="R58" s="10">
        <v>560</v>
      </c>
      <c r="S58" s="10">
        <v>530</v>
      </c>
      <c r="T58" s="10" t="s">
        <v>246</v>
      </c>
      <c r="U58" s="10" t="s">
        <v>246</v>
      </c>
      <c r="V58" s="10" t="s">
        <v>246</v>
      </c>
      <c r="W58" s="10">
        <v>595</v>
      </c>
      <c r="X58" s="10">
        <v>595</v>
      </c>
      <c r="Y58" s="10">
        <v>560</v>
      </c>
      <c r="Z58" s="10" t="s">
        <v>246</v>
      </c>
      <c r="AA58" s="10" t="s">
        <v>246</v>
      </c>
      <c r="AB58" s="10" t="s">
        <v>246</v>
      </c>
      <c r="AC58" s="10">
        <v>560</v>
      </c>
      <c r="AD58" s="10">
        <v>560</v>
      </c>
      <c r="AE58" s="10">
        <v>530</v>
      </c>
      <c r="AF58" s="10" t="s">
        <v>246</v>
      </c>
      <c r="AG58" s="10" t="s">
        <v>246</v>
      </c>
      <c r="AH58" s="10" t="s">
        <v>246</v>
      </c>
      <c r="AI58" s="10">
        <v>585</v>
      </c>
      <c r="AJ58" s="10">
        <v>585</v>
      </c>
      <c r="AK58" s="10">
        <v>550</v>
      </c>
      <c r="AL58" s="10" t="s">
        <v>246</v>
      </c>
      <c r="AM58" s="10" t="s">
        <v>246</v>
      </c>
      <c r="AN58" s="10" t="s">
        <v>246</v>
      </c>
      <c r="AO58" s="10">
        <v>690</v>
      </c>
      <c r="AP58" s="10">
        <v>690</v>
      </c>
      <c r="AQ58" s="10">
        <v>655</v>
      </c>
      <c r="AR58" s="10" t="s">
        <v>246</v>
      </c>
      <c r="AS58" s="10" t="s">
        <v>246</v>
      </c>
      <c r="AT58" s="10" t="s">
        <v>246</v>
      </c>
      <c r="AU58" s="10">
        <v>590</v>
      </c>
      <c r="AV58" s="10">
        <v>590</v>
      </c>
      <c r="AW58" s="10">
        <v>555</v>
      </c>
    </row>
    <row r="59" spans="1:52" ht="15" customHeight="1" x14ac:dyDescent="0.3">
      <c r="A59" s="13" t="s">
        <v>134</v>
      </c>
      <c r="B59" s="10">
        <v>595</v>
      </c>
      <c r="C59" s="10">
        <v>635</v>
      </c>
      <c r="D59" s="10">
        <v>525</v>
      </c>
      <c r="E59" s="10" t="s">
        <v>246</v>
      </c>
      <c r="F59" s="10" t="s">
        <v>246</v>
      </c>
      <c r="G59" s="10">
        <v>470</v>
      </c>
      <c r="H59" s="10">
        <v>785</v>
      </c>
      <c r="I59" s="10">
        <v>840</v>
      </c>
      <c r="J59" s="10">
        <v>690</v>
      </c>
      <c r="K59" s="10" t="s">
        <v>246</v>
      </c>
      <c r="L59" s="10" t="s">
        <v>246</v>
      </c>
      <c r="M59" s="11">
        <v>620</v>
      </c>
      <c r="N59" s="10">
        <v>785</v>
      </c>
      <c r="O59" s="10">
        <v>845</v>
      </c>
      <c r="P59" s="10">
        <v>695</v>
      </c>
      <c r="Q59" s="10" t="s">
        <v>246</v>
      </c>
      <c r="R59" s="10" t="s">
        <v>246</v>
      </c>
      <c r="S59" s="10">
        <v>620</v>
      </c>
      <c r="T59" s="10">
        <v>855</v>
      </c>
      <c r="U59" s="10">
        <v>915</v>
      </c>
      <c r="V59" s="10">
        <v>755</v>
      </c>
      <c r="W59" s="10" t="s">
        <v>246</v>
      </c>
      <c r="X59" s="10" t="s">
        <v>246</v>
      </c>
      <c r="Y59" s="10">
        <v>675</v>
      </c>
      <c r="Z59" s="10">
        <v>790</v>
      </c>
      <c r="AA59" s="10">
        <v>845</v>
      </c>
      <c r="AB59" s="10">
        <v>700</v>
      </c>
      <c r="AC59" s="10" t="s">
        <v>246</v>
      </c>
      <c r="AD59" s="10" t="s">
        <v>246</v>
      </c>
      <c r="AE59" s="10">
        <v>625</v>
      </c>
      <c r="AF59" s="10">
        <v>880</v>
      </c>
      <c r="AG59" s="10">
        <v>945</v>
      </c>
      <c r="AH59" s="10">
        <v>780</v>
      </c>
      <c r="AI59" s="10" t="s">
        <v>246</v>
      </c>
      <c r="AJ59" s="10" t="s">
        <v>246</v>
      </c>
      <c r="AK59" s="10">
        <v>695</v>
      </c>
      <c r="AL59" s="10">
        <v>1035</v>
      </c>
      <c r="AM59" s="10">
        <v>1110</v>
      </c>
      <c r="AN59" s="10">
        <v>915</v>
      </c>
      <c r="AO59" s="10" t="s">
        <v>246</v>
      </c>
      <c r="AP59" s="10" t="s">
        <v>246</v>
      </c>
      <c r="AQ59" s="10">
        <v>820</v>
      </c>
      <c r="AR59" s="10">
        <v>915</v>
      </c>
      <c r="AS59" s="10">
        <v>980</v>
      </c>
      <c r="AT59" s="10">
        <v>805</v>
      </c>
      <c r="AU59" s="10" t="s">
        <v>246</v>
      </c>
      <c r="AV59" s="10" t="s">
        <v>246</v>
      </c>
      <c r="AW59" s="10">
        <v>720</v>
      </c>
    </row>
    <row r="60" spans="1:52" ht="15" customHeight="1" x14ac:dyDescent="0.3">
      <c r="A60" s="13" t="s">
        <v>135</v>
      </c>
      <c r="B60" s="10" t="s">
        <v>246</v>
      </c>
      <c r="C60" s="10" t="s">
        <v>246</v>
      </c>
      <c r="D60" s="10" t="s">
        <v>246</v>
      </c>
      <c r="E60" s="10">
        <v>430</v>
      </c>
      <c r="F60" s="10">
        <v>430</v>
      </c>
      <c r="G60" s="10">
        <v>410</v>
      </c>
      <c r="H60" s="10" t="s">
        <v>246</v>
      </c>
      <c r="I60" s="10" t="s">
        <v>246</v>
      </c>
      <c r="J60" s="10" t="s">
        <v>246</v>
      </c>
      <c r="K60" s="10">
        <v>560</v>
      </c>
      <c r="L60" s="10">
        <v>560</v>
      </c>
      <c r="M60" s="11">
        <v>530</v>
      </c>
      <c r="N60" s="10" t="s">
        <v>246</v>
      </c>
      <c r="O60" s="10" t="s">
        <v>246</v>
      </c>
      <c r="P60" s="10" t="s">
        <v>246</v>
      </c>
      <c r="Q60" s="10">
        <v>560</v>
      </c>
      <c r="R60" s="10">
        <v>560</v>
      </c>
      <c r="S60" s="10">
        <v>530</v>
      </c>
      <c r="T60" s="10" t="s">
        <v>246</v>
      </c>
      <c r="U60" s="10" t="s">
        <v>246</v>
      </c>
      <c r="V60" s="10" t="s">
        <v>246</v>
      </c>
      <c r="W60" s="10">
        <v>595</v>
      </c>
      <c r="X60" s="10">
        <v>595</v>
      </c>
      <c r="Y60" s="10">
        <v>560</v>
      </c>
      <c r="Z60" s="10" t="s">
        <v>246</v>
      </c>
      <c r="AA60" s="10" t="s">
        <v>246</v>
      </c>
      <c r="AB60" s="10" t="s">
        <v>246</v>
      </c>
      <c r="AC60" s="10">
        <v>565</v>
      </c>
      <c r="AD60" s="10">
        <v>565</v>
      </c>
      <c r="AE60" s="10">
        <v>535</v>
      </c>
      <c r="AF60" s="10" t="s">
        <v>246</v>
      </c>
      <c r="AG60" s="10" t="s">
        <v>246</v>
      </c>
      <c r="AH60" s="10" t="s">
        <v>246</v>
      </c>
      <c r="AI60" s="10">
        <v>585</v>
      </c>
      <c r="AJ60" s="10">
        <v>585</v>
      </c>
      <c r="AK60" s="10">
        <v>555</v>
      </c>
      <c r="AL60" s="10" t="s">
        <v>246</v>
      </c>
      <c r="AM60" s="10" t="s">
        <v>246</v>
      </c>
      <c r="AN60" s="10" t="s">
        <v>246</v>
      </c>
      <c r="AO60" s="10">
        <v>700</v>
      </c>
      <c r="AP60" s="10">
        <v>700</v>
      </c>
      <c r="AQ60" s="10">
        <v>665</v>
      </c>
      <c r="AR60" s="10" t="s">
        <v>246</v>
      </c>
      <c r="AS60" s="10" t="s">
        <v>246</v>
      </c>
      <c r="AT60" s="10" t="s">
        <v>246</v>
      </c>
      <c r="AU60" s="10">
        <v>605</v>
      </c>
      <c r="AV60" s="10">
        <v>605</v>
      </c>
      <c r="AW60" s="10">
        <v>570</v>
      </c>
    </row>
    <row r="61" spans="1:52" ht="15" customHeight="1" x14ac:dyDescent="0.3">
      <c r="A61" s="13" t="s">
        <v>136</v>
      </c>
      <c r="B61" s="10">
        <v>750</v>
      </c>
      <c r="C61" s="10">
        <v>805</v>
      </c>
      <c r="D61" s="10">
        <v>665</v>
      </c>
      <c r="E61" s="10">
        <v>625</v>
      </c>
      <c r="F61" s="10" t="s">
        <v>246</v>
      </c>
      <c r="G61" s="10">
        <v>595</v>
      </c>
      <c r="H61" s="10">
        <v>965</v>
      </c>
      <c r="I61" s="10">
        <v>1035</v>
      </c>
      <c r="J61" s="10">
        <v>850</v>
      </c>
      <c r="K61" s="10">
        <v>805</v>
      </c>
      <c r="L61" s="10" t="s">
        <v>246</v>
      </c>
      <c r="M61" s="11">
        <v>760</v>
      </c>
      <c r="N61" s="10">
        <v>970</v>
      </c>
      <c r="O61" s="10">
        <v>1035</v>
      </c>
      <c r="P61" s="10">
        <v>855</v>
      </c>
      <c r="Q61" s="10">
        <v>805</v>
      </c>
      <c r="R61" s="10" t="s">
        <v>246</v>
      </c>
      <c r="S61" s="10">
        <v>765</v>
      </c>
      <c r="T61" s="10">
        <v>1030</v>
      </c>
      <c r="U61" s="10">
        <v>1100</v>
      </c>
      <c r="V61" s="10">
        <v>910</v>
      </c>
      <c r="W61" s="10">
        <v>855</v>
      </c>
      <c r="X61" s="10" t="s">
        <v>246</v>
      </c>
      <c r="Y61" s="10">
        <v>810</v>
      </c>
      <c r="Z61" s="10">
        <v>975</v>
      </c>
      <c r="AA61" s="10">
        <v>1040</v>
      </c>
      <c r="AB61" s="10">
        <v>860</v>
      </c>
      <c r="AC61" s="10">
        <v>810</v>
      </c>
      <c r="AD61" s="10" t="s">
        <v>246</v>
      </c>
      <c r="AE61" s="10">
        <v>770</v>
      </c>
      <c r="AF61" s="10">
        <v>1090</v>
      </c>
      <c r="AG61" s="10">
        <v>1170</v>
      </c>
      <c r="AH61" s="10">
        <v>965</v>
      </c>
      <c r="AI61" s="10">
        <v>910</v>
      </c>
      <c r="AJ61" s="10" t="s">
        <v>246</v>
      </c>
      <c r="AK61" s="10">
        <v>860</v>
      </c>
      <c r="AL61" s="10">
        <v>1290</v>
      </c>
      <c r="AM61" s="10">
        <v>1385</v>
      </c>
      <c r="AN61" s="10">
        <v>1140</v>
      </c>
      <c r="AO61" s="10">
        <v>1075</v>
      </c>
      <c r="AP61" s="10" t="s">
        <v>246</v>
      </c>
      <c r="AQ61" s="10">
        <v>1020</v>
      </c>
      <c r="AR61" s="10">
        <v>1140</v>
      </c>
      <c r="AS61" s="10">
        <v>1220</v>
      </c>
      <c r="AT61" s="10">
        <v>1005</v>
      </c>
      <c r="AU61" s="10">
        <v>950</v>
      </c>
      <c r="AV61" s="10" t="s">
        <v>246</v>
      </c>
      <c r="AW61" s="10">
        <v>900</v>
      </c>
    </row>
    <row r="62" spans="1:52" ht="15" customHeight="1" x14ac:dyDescent="0.3">
      <c r="A62" s="13" t="s">
        <v>137</v>
      </c>
      <c r="B62" s="10" t="s">
        <v>246</v>
      </c>
      <c r="C62" s="10" t="s">
        <v>246</v>
      </c>
      <c r="D62" s="10" t="s">
        <v>246</v>
      </c>
      <c r="E62" s="10">
        <v>365</v>
      </c>
      <c r="F62" s="10">
        <v>365</v>
      </c>
      <c r="G62" s="10">
        <v>345</v>
      </c>
      <c r="H62" s="10" t="s">
        <v>246</v>
      </c>
      <c r="I62" s="10" t="s">
        <v>246</v>
      </c>
      <c r="J62" s="10" t="s">
        <v>246</v>
      </c>
      <c r="K62" s="10">
        <v>465</v>
      </c>
      <c r="L62" s="10">
        <v>465</v>
      </c>
      <c r="M62" s="11">
        <v>440</v>
      </c>
      <c r="N62" s="10" t="s">
        <v>246</v>
      </c>
      <c r="O62" s="10" t="s">
        <v>246</v>
      </c>
      <c r="P62" s="10" t="s">
        <v>246</v>
      </c>
      <c r="Q62" s="10">
        <v>470</v>
      </c>
      <c r="R62" s="10">
        <v>470</v>
      </c>
      <c r="S62" s="10">
        <v>445</v>
      </c>
      <c r="T62" s="10" t="s">
        <v>246</v>
      </c>
      <c r="U62" s="10" t="s">
        <v>246</v>
      </c>
      <c r="V62" s="10" t="s">
        <v>246</v>
      </c>
      <c r="W62" s="10">
        <v>505</v>
      </c>
      <c r="X62" s="10">
        <v>505</v>
      </c>
      <c r="Y62" s="10">
        <v>480</v>
      </c>
      <c r="Z62" s="10" t="s">
        <v>246</v>
      </c>
      <c r="AA62" s="10" t="s">
        <v>246</v>
      </c>
      <c r="AB62" s="10" t="s">
        <v>246</v>
      </c>
      <c r="AC62" s="10">
        <v>470</v>
      </c>
      <c r="AD62" s="10">
        <v>470</v>
      </c>
      <c r="AE62" s="10">
        <v>445</v>
      </c>
      <c r="AF62" s="10" t="s">
        <v>246</v>
      </c>
      <c r="AG62" s="10" t="s">
        <v>246</v>
      </c>
      <c r="AH62" s="10" t="s">
        <v>246</v>
      </c>
      <c r="AI62" s="10">
        <v>525</v>
      </c>
      <c r="AJ62" s="10">
        <v>525</v>
      </c>
      <c r="AK62" s="10">
        <v>500</v>
      </c>
      <c r="AL62" s="10" t="s">
        <v>246</v>
      </c>
      <c r="AM62" s="10" t="s">
        <v>246</v>
      </c>
      <c r="AN62" s="10" t="s">
        <v>246</v>
      </c>
      <c r="AO62" s="10">
        <v>630</v>
      </c>
      <c r="AP62" s="10">
        <v>630</v>
      </c>
      <c r="AQ62" s="10">
        <v>600</v>
      </c>
      <c r="AR62" s="10" t="s">
        <v>246</v>
      </c>
      <c r="AS62" s="10" t="s">
        <v>246</v>
      </c>
      <c r="AT62" s="10" t="s">
        <v>246</v>
      </c>
      <c r="AU62" s="10">
        <v>555</v>
      </c>
      <c r="AV62" s="10">
        <v>555</v>
      </c>
      <c r="AW62" s="10">
        <v>525</v>
      </c>
    </row>
    <row r="63" spans="1:52" ht="15" customHeight="1" x14ac:dyDescent="0.3">
      <c r="A63" s="13" t="s">
        <v>141</v>
      </c>
      <c r="B63" s="10">
        <v>590</v>
      </c>
      <c r="C63" s="10">
        <v>635</v>
      </c>
      <c r="D63" s="10">
        <v>520</v>
      </c>
      <c r="E63" s="10" t="s">
        <v>246</v>
      </c>
      <c r="F63" s="10">
        <v>490</v>
      </c>
      <c r="G63" s="10">
        <v>465</v>
      </c>
      <c r="H63" s="10">
        <v>780</v>
      </c>
      <c r="I63" s="10">
        <v>835</v>
      </c>
      <c r="J63" s="10">
        <v>685</v>
      </c>
      <c r="K63" s="10" t="s">
        <v>246</v>
      </c>
      <c r="L63" s="10">
        <v>650</v>
      </c>
      <c r="M63" s="11">
        <v>615</v>
      </c>
      <c r="N63" s="10">
        <v>795</v>
      </c>
      <c r="O63" s="10">
        <v>850</v>
      </c>
      <c r="P63" s="10">
        <v>700</v>
      </c>
      <c r="Q63" s="10" t="s">
        <v>246</v>
      </c>
      <c r="R63" s="10">
        <v>665</v>
      </c>
      <c r="S63" s="10">
        <v>630</v>
      </c>
      <c r="T63" s="10">
        <v>810</v>
      </c>
      <c r="U63" s="10">
        <v>865</v>
      </c>
      <c r="V63" s="10">
        <v>715</v>
      </c>
      <c r="W63" s="10" t="s">
        <v>246</v>
      </c>
      <c r="X63" s="10">
        <v>675</v>
      </c>
      <c r="Y63" s="10">
        <v>640</v>
      </c>
      <c r="Z63" s="10">
        <v>760</v>
      </c>
      <c r="AA63" s="10">
        <v>815</v>
      </c>
      <c r="AB63" s="10">
        <v>670</v>
      </c>
      <c r="AC63" s="10" t="s">
        <v>246</v>
      </c>
      <c r="AD63" s="10">
        <v>635</v>
      </c>
      <c r="AE63" s="10">
        <v>600</v>
      </c>
      <c r="AF63" s="10">
        <v>830</v>
      </c>
      <c r="AG63" s="10">
        <v>890</v>
      </c>
      <c r="AH63" s="10">
        <v>735</v>
      </c>
      <c r="AI63" s="10" t="s">
        <v>246</v>
      </c>
      <c r="AJ63" s="10">
        <v>695</v>
      </c>
      <c r="AK63" s="10">
        <v>655</v>
      </c>
      <c r="AL63" s="10">
        <v>930</v>
      </c>
      <c r="AM63" s="10">
        <v>995</v>
      </c>
      <c r="AN63" s="10">
        <v>820</v>
      </c>
      <c r="AO63" s="10" t="s">
        <v>246</v>
      </c>
      <c r="AP63" s="10">
        <v>775</v>
      </c>
      <c r="AQ63" s="10">
        <v>735</v>
      </c>
      <c r="AR63" s="10">
        <v>730</v>
      </c>
      <c r="AS63" s="10">
        <v>785</v>
      </c>
      <c r="AT63" s="10">
        <v>645</v>
      </c>
      <c r="AU63" s="10" t="s">
        <v>246</v>
      </c>
      <c r="AV63" s="10">
        <v>610</v>
      </c>
      <c r="AW63" s="10">
        <v>580</v>
      </c>
    </row>
    <row r="64" spans="1:52" ht="15" customHeight="1" x14ac:dyDescent="0.3">
      <c r="A64" s="13" t="s">
        <v>142</v>
      </c>
      <c r="B64" s="10">
        <v>445</v>
      </c>
      <c r="C64" s="10">
        <v>475</v>
      </c>
      <c r="D64" s="10">
        <v>395</v>
      </c>
      <c r="E64" s="10" t="s">
        <v>246</v>
      </c>
      <c r="F64" s="10" t="s">
        <v>246</v>
      </c>
      <c r="G64" s="10">
        <v>350</v>
      </c>
      <c r="H64" s="10">
        <v>635</v>
      </c>
      <c r="I64" s="10">
        <v>680</v>
      </c>
      <c r="J64" s="10">
        <v>560</v>
      </c>
      <c r="K64" s="10" t="s">
        <v>246</v>
      </c>
      <c r="L64" s="10" t="s">
        <v>246</v>
      </c>
      <c r="M64" s="11">
        <v>500</v>
      </c>
      <c r="N64" s="10">
        <v>650</v>
      </c>
      <c r="O64" s="10">
        <v>695</v>
      </c>
      <c r="P64" s="10">
        <v>575</v>
      </c>
      <c r="Q64" s="10" t="s">
        <v>246</v>
      </c>
      <c r="R64" s="10" t="s">
        <v>246</v>
      </c>
      <c r="S64" s="10">
        <v>515</v>
      </c>
      <c r="T64" s="10">
        <v>660</v>
      </c>
      <c r="U64" s="10">
        <v>705</v>
      </c>
      <c r="V64" s="10">
        <v>580</v>
      </c>
      <c r="W64" s="10" t="s">
        <v>246</v>
      </c>
      <c r="X64" s="10" t="s">
        <v>246</v>
      </c>
      <c r="Y64" s="10">
        <v>520</v>
      </c>
      <c r="Z64" s="10">
        <v>615</v>
      </c>
      <c r="AA64" s="10">
        <v>655</v>
      </c>
      <c r="AB64" s="10">
        <v>540</v>
      </c>
      <c r="AC64" s="10" t="s">
        <v>246</v>
      </c>
      <c r="AD64" s="10" t="s">
        <v>246</v>
      </c>
      <c r="AE64" s="10">
        <v>485</v>
      </c>
      <c r="AF64" s="10">
        <v>685</v>
      </c>
      <c r="AG64" s="10">
        <v>730</v>
      </c>
      <c r="AH64" s="10">
        <v>605</v>
      </c>
      <c r="AI64" s="10" t="s">
        <v>246</v>
      </c>
      <c r="AJ64" s="10" t="s">
        <v>246</v>
      </c>
      <c r="AK64" s="10">
        <v>540</v>
      </c>
      <c r="AL64" s="10">
        <v>755</v>
      </c>
      <c r="AM64" s="10">
        <v>810</v>
      </c>
      <c r="AN64" s="10">
        <v>670</v>
      </c>
      <c r="AO64" s="10" t="s">
        <v>246</v>
      </c>
      <c r="AP64" s="10" t="s">
        <v>246</v>
      </c>
      <c r="AQ64" s="10">
        <v>595</v>
      </c>
      <c r="AR64" s="10">
        <v>600</v>
      </c>
      <c r="AS64" s="10">
        <v>645</v>
      </c>
      <c r="AT64" s="10">
        <v>530</v>
      </c>
      <c r="AU64" s="10" t="s">
        <v>246</v>
      </c>
      <c r="AV64" s="10" t="s">
        <v>246</v>
      </c>
      <c r="AW64" s="10">
        <v>475</v>
      </c>
    </row>
    <row r="65" spans="1:49" ht="15" customHeight="1" x14ac:dyDescent="0.3">
      <c r="A65" s="13" t="s">
        <v>143</v>
      </c>
      <c r="B65" s="10">
        <v>380</v>
      </c>
      <c r="C65" s="10">
        <v>405</v>
      </c>
      <c r="D65" s="10">
        <v>335</v>
      </c>
      <c r="E65" s="10" t="s">
        <v>246</v>
      </c>
      <c r="F65" s="10">
        <v>315</v>
      </c>
      <c r="G65" s="10">
        <v>300</v>
      </c>
      <c r="H65" s="10">
        <v>515</v>
      </c>
      <c r="I65" s="10">
        <v>555</v>
      </c>
      <c r="J65" s="10">
        <v>455</v>
      </c>
      <c r="K65" s="10" t="s">
        <v>246</v>
      </c>
      <c r="L65" s="10">
        <v>430</v>
      </c>
      <c r="M65" s="11">
        <v>410</v>
      </c>
      <c r="N65" s="10">
        <v>515</v>
      </c>
      <c r="O65" s="10">
        <v>555</v>
      </c>
      <c r="P65" s="10">
        <v>455</v>
      </c>
      <c r="Q65" s="10" t="s">
        <v>246</v>
      </c>
      <c r="R65" s="10">
        <v>430</v>
      </c>
      <c r="S65" s="10">
        <v>410</v>
      </c>
      <c r="T65" s="10">
        <v>520</v>
      </c>
      <c r="U65" s="10">
        <v>555</v>
      </c>
      <c r="V65" s="10">
        <v>455</v>
      </c>
      <c r="W65" s="10" t="s">
        <v>246</v>
      </c>
      <c r="X65" s="10">
        <v>430</v>
      </c>
      <c r="Y65" s="10">
        <v>410</v>
      </c>
      <c r="Z65" s="10">
        <v>515</v>
      </c>
      <c r="AA65" s="10">
        <v>555</v>
      </c>
      <c r="AB65" s="10">
        <v>455</v>
      </c>
      <c r="AC65" s="10" t="s">
        <v>246</v>
      </c>
      <c r="AD65" s="10">
        <v>430</v>
      </c>
      <c r="AE65" s="10">
        <v>410</v>
      </c>
      <c r="AF65" s="10">
        <v>525</v>
      </c>
      <c r="AG65" s="10">
        <v>565</v>
      </c>
      <c r="AH65" s="10">
        <v>465</v>
      </c>
      <c r="AI65" s="10" t="s">
        <v>246</v>
      </c>
      <c r="AJ65" s="10">
        <v>440</v>
      </c>
      <c r="AK65" s="10">
        <v>415</v>
      </c>
      <c r="AL65" s="10">
        <v>610</v>
      </c>
      <c r="AM65" s="10">
        <v>655</v>
      </c>
      <c r="AN65" s="10">
        <v>540</v>
      </c>
      <c r="AO65" s="10" t="s">
        <v>246</v>
      </c>
      <c r="AP65" s="10">
        <v>510</v>
      </c>
      <c r="AQ65" s="10">
        <v>480</v>
      </c>
      <c r="AR65" s="10">
        <v>505</v>
      </c>
      <c r="AS65" s="10">
        <v>540</v>
      </c>
      <c r="AT65" s="10">
        <v>445</v>
      </c>
      <c r="AU65" s="10" t="s">
        <v>246</v>
      </c>
      <c r="AV65" s="10">
        <v>420</v>
      </c>
      <c r="AW65" s="10">
        <v>400</v>
      </c>
    </row>
    <row r="66" spans="1:49" ht="15" customHeight="1" x14ac:dyDescent="0.3">
      <c r="A66" s="13" t="s">
        <v>146</v>
      </c>
      <c r="B66" s="10">
        <v>535</v>
      </c>
      <c r="C66" s="10">
        <v>575</v>
      </c>
      <c r="D66" s="10">
        <v>475</v>
      </c>
      <c r="E66" s="10">
        <v>445</v>
      </c>
      <c r="F66" s="10">
        <v>445</v>
      </c>
      <c r="G66" s="10">
        <v>425</v>
      </c>
      <c r="H66" s="10">
        <v>695</v>
      </c>
      <c r="I66" s="10">
        <v>745</v>
      </c>
      <c r="J66" s="10">
        <v>615</v>
      </c>
      <c r="K66" s="10">
        <v>580</v>
      </c>
      <c r="L66" s="10">
        <v>580</v>
      </c>
      <c r="M66" s="11">
        <v>550</v>
      </c>
      <c r="N66" s="10">
        <v>710</v>
      </c>
      <c r="O66" s="10">
        <v>760</v>
      </c>
      <c r="P66" s="10">
        <v>625</v>
      </c>
      <c r="Q66" s="10">
        <v>590</v>
      </c>
      <c r="R66" s="10">
        <v>590</v>
      </c>
      <c r="S66" s="10">
        <v>560</v>
      </c>
      <c r="T66" s="10">
        <v>845</v>
      </c>
      <c r="U66" s="10">
        <v>910</v>
      </c>
      <c r="V66" s="10">
        <v>745</v>
      </c>
      <c r="W66" s="10">
        <v>705</v>
      </c>
      <c r="X66" s="10">
        <v>705</v>
      </c>
      <c r="Y66" s="10">
        <v>670</v>
      </c>
      <c r="Z66" s="10">
        <v>685</v>
      </c>
      <c r="AA66" s="10">
        <v>735</v>
      </c>
      <c r="AB66" s="10">
        <v>605</v>
      </c>
      <c r="AC66" s="10">
        <v>570</v>
      </c>
      <c r="AD66" s="10">
        <v>570</v>
      </c>
      <c r="AE66" s="10">
        <v>540</v>
      </c>
      <c r="AF66" s="10">
        <v>775</v>
      </c>
      <c r="AG66" s="10">
        <v>830</v>
      </c>
      <c r="AH66" s="10">
        <v>685</v>
      </c>
      <c r="AI66" s="10">
        <v>645</v>
      </c>
      <c r="AJ66" s="10">
        <v>645</v>
      </c>
      <c r="AK66" s="10">
        <v>615</v>
      </c>
      <c r="AL66" s="10">
        <v>870</v>
      </c>
      <c r="AM66" s="10">
        <v>930</v>
      </c>
      <c r="AN66" s="10">
        <v>765</v>
      </c>
      <c r="AO66" s="10">
        <v>725</v>
      </c>
      <c r="AP66" s="10">
        <v>725</v>
      </c>
      <c r="AQ66" s="10">
        <v>685</v>
      </c>
      <c r="AR66" s="10">
        <v>675</v>
      </c>
      <c r="AS66" s="10">
        <v>725</v>
      </c>
      <c r="AT66" s="10">
        <v>595</v>
      </c>
      <c r="AU66" s="10">
        <v>565</v>
      </c>
      <c r="AV66" s="10">
        <v>565</v>
      </c>
      <c r="AW66" s="10">
        <v>535</v>
      </c>
    </row>
    <row r="67" spans="1:49" ht="15" customHeight="1" x14ac:dyDescent="0.3">
      <c r="A67" s="13" t="s">
        <v>149</v>
      </c>
      <c r="B67" s="10">
        <v>60</v>
      </c>
      <c r="C67" s="10">
        <v>65</v>
      </c>
      <c r="D67" s="10">
        <v>55</v>
      </c>
      <c r="E67" s="10" t="s">
        <v>246</v>
      </c>
      <c r="F67" s="10" t="s">
        <v>246</v>
      </c>
      <c r="G67" s="10">
        <v>50</v>
      </c>
      <c r="H67" s="10">
        <v>160</v>
      </c>
      <c r="I67" s="10">
        <v>170</v>
      </c>
      <c r="J67" s="10">
        <v>140</v>
      </c>
      <c r="K67" s="10" t="s">
        <v>246</v>
      </c>
      <c r="L67" s="10" t="s">
        <v>246</v>
      </c>
      <c r="M67" s="11">
        <v>125</v>
      </c>
      <c r="N67" s="10">
        <v>175</v>
      </c>
      <c r="O67" s="10">
        <v>190</v>
      </c>
      <c r="P67" s="10">
        <v>155</v>
      </c>
      <c r="Q67" s="10" t="s">
        <v>246</v>
      </c>
      <c r="R67" s="10" t="s">
        <v>246</v>
      </c>
      <c r="S67" s="10">
        <v>140</v>
      </c>
      <c r="T67" s="10">
        <v>260</v>
      </c>
      <c r="U67" s="10">
        <v>275</v>
      </c>
      <c r="V67" s="10">
        <v>230</v>
      </c>
      <c r="W67" s="10" t="s">
        <v>246</v>
      </c>
      <c r="X67" s="10" t="s">
        <v>246</v>
      </c>
      <c r="Y67" s="10">
        <v>205</v>
      </c>
      <c r="Z67" s="10">
        <v>155</v>
      </c>
      <c r="AA67" s="10">
        <v>165</v>
      </c>
      <c r="AB67" s="10">
        <v>135</v>
      </c>
      <c r="AC67" s="10" t="s">
        <v>246</v>
      </c>
      <c r="AD67" s="10" t="s">
        <v>246</v>
      </c>
      <c r="AE67" s="10">
        <v>120</v>
      </c>
      <c r="AF67" s="10">
        <v>355</v>
      </c>
      <c r="AG67" s="10">
        <v>380</v>
      </c>
      <c r="AH67" s="10">
        <v>310</v>
      </c>
      <c r="AI67" s="10" t="s">
        <v>246</v>
      </c>
      <c r="AJ67" s="10" t="s">
        <v>246</v>
      </c>
      <c r="AK67" s="10">
        <v>280</v>
      </c>
      <c r="AL67" s="10">
        <v>370</v>
      </c>
      <c r="AM67" s="10">
        <v>400</v>
      </c>
      <c r="AN67" s="10">
        <v>330</v>
      </c>
      <c r="AO67" s="10" t="s">
        <v>246</v>
      </c>
      <c r="AP67" s="10" t="s">
        <v>246</v>
      </c>
      <c r="AQ67" s="10">
        <v>295</v>
      </c>
      <c r="AR67" s="10">
        <v>405</v>
      </c>
      <c r="AS67" s="10">
        <v>435</v>
      </c>
      <c r="AT67" s="10">
        <v>360</v>
      </c>
      <c r="AU67" s="10" t="s">
        <v>246</v>
      </c>
      <c r="AV67" s="10" t="s">
        <v>246</v>
      </c>
      <c r="AW67" s="10">
        <v>320</v>
      </c>
    </row>
    <row r="68" spans="1:49" ht="15" customHeight="1" x14ac:dyDescent="0.3">
      <c r="A68" s="13" t="s">
        <v>151</v>
      </c>
      <c r="B68" s="10" t="s">
        <v>246</v>
      </c>
      <c r="C68" s="10" t="s">
        <v>246</v>
      </c>
      <c r="D68" s="10" t="s">
        <v>246</v>
      </c>
      <c r="E68" s="10">
        <v>305</v>
      </c>
      <c r="F68" s="10">
        <v>305</v>
      </c>
      <c r="G68" s="10">
        <v>290</v>
      </c>
      <c r="H68" s="10" t="s">
        <v>246</v>
      </c>
      <c r="I68" s="10" t="s">
        <v>246</v>
      </c>
      <c r="J68" s="10" t="s">
        <v>246</v>
      </c>
      <c r="K68" s="10">
        <v>420</v>
      </c>
      <c r="L68" s="10">
        <v>420</v>
      </c>
      <c r="M68" s="11">
        <v>400</v>
      </c>
      <c r="N68" s="10" t="s">
        <v>246</v>
      </c>
      <c r="O68" s="10" t="s">
        <v>246</v>
      </c>
      <c r="P68" s="10" t="s">
        <v>246</v>
      </c>
      <c r="Q68" s="10">
        <v>420</v>
      </c>
      <c r="R68" s="10">
        <v>420</v>
      </c>
      <c r="S68" s="10">
        <v>400</v>
      </c>
      <c r="T68" s="10" t="s">
        <v>246</v>
      </c>
      <c r="U68" s="10" t="s">
        <v>246</v>
      </c>
      <c r="V68" s="10" t="s">
        <v>246</v>
      </c>
      <c r="W68" s="10">
        <v>455</v>
      </c>
      <c r="X68" s="10">
        <v>455</v>
      </c>
      <c r="Y68" s="10">
        <v>430</v>
      </c>
      <c r="Z68" s="10" t="s">
        <v>246</v>
      </c>
      <c r="AA68" s="10" t="s">
        <v>246</v>
      </c>
      <c r="AB68" s="10" t="s">
        <v>246</v>
      </c>
      <c r="AC68" s="10">
        <v>425</v>
      </c>
      <c r="AD68" s="10">
        <v>425</v>
      </c>
      <c r="AE68" s="10">
        <v>400</v>
      </c>
      <c r="AF68" s="10" t="s">
        <v>246</v>
      </c>
      <c r="AG68" s="10" t="s">
        <v>246</v>
      </c>
      <c r="AH68" s="10" t="s">
        <v>246</v>
      </c>
      <c r="AI68" s="10">
        <v>450</v>
      </c>
      <c r="AJ68" s="10">
        <v>450</v>
      </c>
      <c r="AK68" s="10">
        <v>430</v>
      </c>
      <c r="AL68" s="10" t="s">
        <v>246</v>
      </c>
      <c r="AM68" s="10" t="s">
        <v>246</v>
      </c>
      <c r="AN68" s="10" t="s">
        <v>246</v>
      </c>
      <c r="AO68" s="10">
        <v>540</v>
      </c>
      <c r="AP68" s="10">
        <v>540</v>
      </c>
      <c r="AQ68" s="10">
        <v>510</v>
      </c>
      <c r="AR68" s="10" t="s">
        <v>246</v>
      </c>
      <c r="AS68" s="10" t="s">
        <v>246</v>
      </c>
      <c r="AT68" s="10" t="s">
        <v>246</v>
      </c>
      <c r="AU68" s="10">
        <v>460</v>
      </c>
      <c r="AV68" s="10">
        <v>460</v>
      </c>
      <c r="AW68" s="10">
        <v>435</v>
      </c>
    </row>
    <row r="69" spans="1:49" ht="15" customHeight="1" x14ac:dyDescent="0.3">
      <c r="A69" s="20" t="s">
        <v>152</v>
      </c>
      <c r="B69" s="21" t="s">
        <v>246</v>
      </c>
      <c r="C69" s="21" t="s">
        <v>246</v>
      </c>
      <c r="D69" s="21" t="s">
        <v>246</v>
      </c>
      <c r="E69" s="21">
        <v>105</v>
      </c>
      <c r="F69" s="21">
        <v>105</v>
      </c>
      <c r="G69" s="21">
        <v>100</v>
      </c>
      <c r="H69" s="21" t="s">
        <v>246</v>
      </c>
      <c r="I69" s="21" t="s">
        <v>246</v>
      </c>
      <c r="J69" s="21" t="s">
        <v>246</v>
      </c>
      <c r="K69" s="21">
        <v>145</v>
      </c>
      <c r="L69" s="21">
        <v>145</v>
      </c>
      <c r="M69" s="22">
        <v>140</v>
      </c>
      <c r="N69" s="21" t="s">
        <v>246</v>
      </c>
      <c r="O69" s="21" t="s">
        <v>246</v>
      </c>
      <c r="P69" s="21" t="s">
        <v>246</v>
      </c>
      <c r="Q69" s="21">
        <v>145</v>
      </c>
      <c r="R69" s="21">
        <v>145</v>
      </c>
      <c r="S69" s="21">
        <v>140</v>
      </c>
      <c r="T69" s="21" t="s">
        <v>246</v>
      </c>
      <c r="U69" s="21" t="s">
        <v>246</v>
      </c>
      <c r="V69" s="21" t="s">
        <v>246</v>
      </c>
      <c r="W69" s="21">
        <v>175</v>
      </c>
      <c r="X69" s="21">
        <v>175</v>
      </c>
      <c r="Y69" s="21">
        <v>165</v>
      </c>
      <c r="Z69" s="21" t="s">
        <v>246</v>
      </c>
      <c r="AA69" s="21" t="s">
        <v>246</v>
      </c>
      <c r="AB69" s="21" t="s">
        <v>246</v>
      </c>
      <c r="AC69" s="21">
        <v>145</v>
      </c>
      <c r="AD69" s="21">
        <v>145</v>
      </c>
      <c r="AE69" s="21">
        <v>140</v>
      </c>
      <c r="AF69" s="21" t="s">
        <v>246</v>
      </c>
      <c r="AG69" s="21" t="s">
        <v>246</v>
      </c>
      <c r="AH69" s="21" t="s">
        <v>246</v>
      </c>
      <c r="AI69" s="21">
        <v>180</v>
      </c>
      <c r="AJ69" s="21">
        <v>180</v>
      </c>
      <c r="AK69" s="21">
        <v>170</v>
      </c>
      <c r="AL69" s="21" t="s">
        <v>246</v>
      </c>
      <c r="AM69" s="21" t="s">
        <v>246</v>
      </c>
      <c r="AN69" s="21" t="s">
        <v>246</v>
      </c>
      <c r="AO69" s="21">
        <v>215</v>
      </c>
      <c r="AP69" s="21">
        <v>215</v>
      </c>
      <c r="AQ69" s="21">
        <v>205</v>
      </c>
      <c r="AR69" s="21" t="s">
        <v>246</v>
      </c>
      <c r="AS69" s="21" t="s">
        <v>246</v>
      </c>
      <c r="AT69" s="21" t="s">
        <v>246</v>
      </c>
      <c r="AU69" s="21">
        <v>190</v>
      </c>
      <c r="AV69" s="21">
        <v>190</v>
      </c>
      <c r="AW69" s="21">
        <v>180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2</vt:i4>
      </vt:variant>
    </vt:vector>
  </HeadingPairs>
  <TitlesOfParts>
    <vt:vector size="10" baseType="lpstr">
      <vt:lpstr>IDENTIFICAÇÃO</vt:lpstr>
      <vt:lpstr>SÎTUAÇÃO ANTERIOR</vt:lpstr>
      <vt:lpstr>RECONVERSÃO</vt:lpstr>
      <vt:lpstr>RESERVA AGUA</vt:lpstr>
      <vt:lpstr>GARANTIA HÍDRICA</vt:lpstr>
      <vt:lpstr>ASSINATURA</vt:lpstr>
      <vt:lpstr>AJUDA</vt:lpstr>
      <vt:lpstr>TABELA_SECA</vt:lpstr>
      <vt:lpstr>_12_07_2023_15_34</vt:lpstr>
      <vt:lpstr>nome1</vt:lpstr>
    </vt:vector>
  </TitlesOfParts>
  <Company>DRAEDM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Requerimento exemplo preenchido</dc:title>
  <dc:subject>DGADR</dc:subject>
  <dc:creator>Div Aj Prod Rend</dc:creator>
  <cp:lastModifiedBy>Luís Álvaro Fazendeiro de Sá</cp:lastModifiedBy>
  <cp:lastPrinted>2011-10-12T16:09:25Z</cp:lastPrinted>
  <dcterms:created xsi:type="dcterms:W3CDTF">2004-02-11T11:09:45Z</dcterms:created>
  <dcterms:modified xsi:type="dcterms:W3CDTF">2023-08-01T10:33:01Z</dcterms:modified>
</cp:coreProperties>
</file>